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Y:\DA_DAT\08.AUTRES PRESTATIONS DE SERVICES\2025\T25_5502 - Audits énergetique\00-Dossier de travail\"/>
    </mc:Choice>
  </mc:AlternateContent>
  <xr:revisionPtr revIDLastSave="0" documentId="13_ncr:1_{E9153786-96FE-4031-8303-ECC1015B5E07}" xr6:coauthVersionLast="36" xr6:coauthVersionMax="36" xr10:uidLastSave="{00000000-0000-0000-0000-000000000000}"/>
  <bookViews>
    <workbookView xWindow="0" yWindow="0" windowWidth="20160" windowHeight="9084" xr2:uid="{00000000-000D-0000-FFFF-FFFF00000000}"/>
  </bookViews>
  <sheets>
    <sheet name="Récap" sheetId="5" r:id="rId1"/>
    <sheet name="Année de référence DEET" sheetId="7" r:id="rId2"/>
    <sheet name="Objectif Absolu 2030 DEET" sheetId="8" r:id="rId3"/>
    <sheet name="2022" sheetId="2" r:id="rId4"/>
    <sheet name="2023" sheetId="3" r:id="rId5"/>
    <sheet name="2024" sheetId="4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5" l="1"/>
  <c r="D3" i="5"/>
  <c r="F3" i="7" l="1"/>
  <c r="F16" i="7"/>
  <c r="F15" i="7"/>
  <c r="F14" i="7"/>
  <c r="F13" i="7"/>
  <c r="F12" i="7"/>
  <c r="F11" i="7"/>
  <c r="F10" i="7"/>
  <c r="F9" i="7"/>
  <c r="F8" i="7"/>
  <c r="F6" i="7"/>
  <c r="F5" i="7"/>
  <c r="D17" i="5" l="1"/>
  <c r="I17" i="7" l="1"/>
  <c r="H17" i="7"/>
  <c r="G17" i="7"/>
  <c r="F17" i="7"/>
  <c r="D17" i="7"/>
  <c r="E16" i="7"/>
  <c r="E15" i="7"/>
  <c r="E14" i="7"/>
  <c r="E13" i="7"/>
  <c r="E12" i="7"/>
  <c r="E11" i="7"/>
  <c r="E10" i="7"/>
  <c r="E9" i="7"/>
  <c r="E8" i="7"/>
  <c r="E7" i="7"/>
  <c r="E6" i="7"/>
  <c r="E5" i="7"/>
  <c r="E4" i="7"/>
  <c r="E3" i="7"/>
  <c r="E17" i="7" l="1"/>
  <c r="I17" i="4" l="1"/>
  <c r="H17" i="4"/>
  <c r="F17" i="4"/>
  <c r="E17" i="4"/>
  <c r="C17" i="4"/>
  <c r="I17" i="3"/>
  <c r="H17" i="3"/>
  <c r="F17" i="3"/>
  <c r="E17" i="3"/>
  <c r="C17" i="3"/>
  <c r="D16" i="4"/>
  <c r="D15" i="4"/>
  <c r="D14" i="4"/>
  <c r="D13" i="4"/>
  <c r="D12" i="4"/>
  <c r="D11" i="4"/>
  <c r="D10" i="4"/>
  <c r="D9" i="4"/>
  <c r="D8" i="4"/>
  <c r="D7" i="4"/>
  <c r="D6" i="4"/>
  <c r="D5" i="4"/>
  <c r="D4" i="4"/>
  <c r="D3" i="4"/>
  <c r="D16" i="3"/>
  <c r="D15" i="3"/>
  <c r="D14" i="3"/>
  <c r="D13" i="3"/>
  <c r="D12" i="3"/>
  <c r="D11" i="3"/>
  <c r="D10" i="3"/>
  <c r="D9" i="3"/>
  <c r="D8" i="3"/>
  <c r="D7" i="3"/>
  <c r="D6" i="3"/>
  <c r="D5" i="3"/>
  <c r="D4" i="3"/>
  <c r="D3" i="3"/>
  <c r="D17" i="4" l="1"/>
  <c r="D17" i="3"/>
  <c r="D16" i="2" l="1"/>
  <c r="D15" i="2"/>
  <c r="D14" i="2"/>
  <c r="D13" i="2"/>
  <c r="D12" i="2"/>
  <c r="D11" i="2"/>
  <c r="D10" i="2"/>
  <c r="D9" i="2"/>
  <c r="D8" i="2"/>
  <c r="D7" i="2"/>
  <c r="D6" i="2"/>
  <c r="D5" i="2"/>
  <c r="D4" i="2"/>
  <c r="D3" i="2"/>
  <c r="I17" i="2"/>
  <c r="H17" i="2"/>
  <c r="F17" i="2"/>
  <c r="E17" i="2"/>
  <c r="C17" i="2"/>
  <c r="D1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ROUSSEL, Hugo</author>
  </authors>
  <commentList>
    <comment ref="D3" authorId="0" shapeId="0" xr:uid="{F4409801-6DDF-404A-8500-4EAD72C72E16}">
      <text>
        <r>
          <rPr>
            <b/>
            <sz val="9"/>
            <color indexed="81"/>
            <rFont val="Tahoma"/>
            <charset val="1"/>
          </rPr>
          <t>ROUSSEL, Hugo:</t>
        </r>
        <r>
          <rPr>
            <sz val="9"/>
            <color indexed="81"/>
            <rFont val="Tahoma"/>
            <charset val="1"/>
          </rPr>
          <t xml:space="preserve">
N'inclus pas le Bâtiment 3D car audit énergétique déjà réalisé (voir CCTP)</t>
        </r>
      </text>
    </comment>
    <comment ref="D4" authorId="0" shapeId="0" xr:uid="{65B49381-81CD-469B-A7E3-90405F9BF660}">
      <text>
        <r>
          <rPr>
            <b/>
            <sz val="9"/>
            <color indexed="81"/>
            <rFont val="Tahoma"/>
            <charset val="1"/>
          </rPr>
          <t>ROUSSEL, Hugo:</t>
        </r>
        <r>
          <rPr>
            <sz val="9"/>
            <color indexed="81"/>
            <rFont val="Tahoma"/>
            <charset val="1"/>
          </rPr>
          <t xml:space="preserve">
N'inclus pas le Bâtiment O car audit énergétique déjà réalisé (voir CCTP)</t>
        </r>
      </text>
    </comment>
  </commentList>
</comments>
</file>

<file path=xl/sharedStrings.xml><?xml version="1.0" encoding="utf-8"?>
<sst xmlns="http://schemas.openxmlformats.org/spreadsheetml/2006/main" count="237" uniqueCount="84">
  <si>
    <t>CR - HOPITAL CROIX ROUSSE</t>
  </si>
  <si>
    <t>GHE - HOPITAUX EST</t>
  </si>
  <si>
    <t>HEH - HOPITAL EDOUARD HERRIOT</t>
  </si>
  <si>
    <t>Gériatrie</t>
  </si>
  <si>
    <t>HDC - HOPITAL GERIATRIQUE CHARPENNES</t>
  </si>
  <si>
    <t>PG - HOPITAL GERIATRIQUE PIERRE GARRAUD</t>
  </si>
  <si>
    <t>Autres hôpitaux</t>
  </si>
  <si>
    <t>HRS - HOPITAL RENEE SABRAN</t>
  </si>
  <si>
    <t>Sites administratifs</t>
  </si>
  <si>
    <t>LAC - SITE LACASSAGNE</t>
  </si>
  <si>
    <t>SA - SIEGE ADMINISTRATIF</t>
  </si>
  <si>
    <t>VIL - VILLON</t>
  </si>
  <si>
    <t>Sites logistiques</t>
  </si>
  <si>
    <t>HOSPIMAG ARCHIVES</t>
  </si>
  <si>
    <t>PHC - PHARMACIE CENTRALE</t>
  </si>
  <si>
    <t>Process</t>
  </si>
  <si>
    <t>STERILISATION</t>
  </si>
  <si>
    <t>UCPA</t>
  </si>
  <si>
    <t>Eléctricité (MWh)</t>
  </si>
  <si>
    <t>Gaz (MWh)</t>
  </si>
  <si>
    <t>Chauffage Urbain (MWh)</t>
  </si>
  <si>
    <t>Cogénération (MWh)</t>
  </si>
  <si>
    <t>Chauffage bois/gaz (MWh)</t>
  </si>
  <si>
    <t>Total chauffage (MWh)</t>
  </si>
  <si>
    <t>Taux EnR - Chauffage Urbain (%)</t>
  </si>
  <si>
    <t>Taux EnR - Chauffage Bois/Gaz (%)</t>
  </si>
  <si>
    <t>CHLS JC - HOPITAL LYON SUD JULES COURMONT</t>
  </si>
  <si>
    <t>Sites principaux hospitaliers</t>
  </si>
  <si>
    <t>MWh PCI</t>
  </si>
  <si>
    <t>Adresse</t>
  </si>
  <si>
    <t>Liste des activités principales</t>
  </si>
  <si>
    <t>Année de référence DEET</t>
  </si>
  <si>
    <t>DEET : Décret Eco-Energie Tertiaire</t>
  </si>
  <si>
    <t>Moyens de production - Chauffage</t>
  </si>
  <si>
    <t>Moyens de production - Eau Glacée</t>
  </si>
  <si>
    <t>Particularités</t>
  </si>
  <si>
    <t>5 Place d’Arsonval
69003 Lyon</t>
  </si>
  <si>
    <t>103 Grande Rue de la Croix-Rousse
69004 Lyon</t>
  </si>
  <si>
    <t>165 Chemin du Grand Revoyet
69310 Pierre-Bénite</t>
  </si>
  <si>
    <t>57 rue Francisque Darcieux
69561 St Genis Laval</t>
  </si>
  <si>
    <t>Bd Edouard Herriot
Giens - 83406 Hyères</t>
  </si>
  <si>
    <t>27 Rue Gabriel Péri
69100 Villeurbanne</t>
  </si>
  <si>
    <t>136 Rue Commandant Charcot
69005 Lyon</t>
  </si>
  <si>
    <t>3 Quai des Celestins
69229 Lyon cedex 02</t>
  </si>
  <si>
    <t>45 et 49 rue Villon
69008 Lyon</t>
  </si>
  <si>
    <t>162 avenue Lacassagne
69424 Lyon cedex 03</t>
  </si>
  <si>
    <t>1060 rue Nicéphore Niepce
69800 Saint Priest</t>
  </si>
  <si>
    <t>68 Chemin de la Mouche
69230 Saint Genis Laval</t>
  </si>
  <si>
    <t>59 Boulevard Pinel
69500 Bron</t>
  </si>
  <si>
    <t>Surface SDO 2024 (m²)</t>
  </si>
  <si>
    <t>Consommations brutes non pondérées par les coefficient du DEET</t>
  </si>
  <si>
    <t>Nombre de bâtiments (approx.)</t>
  </si>
  <si>
    <t>Medecine / Chirurgie / Obstétrique / Tertiaire</t>
  </si>
  <si>
    <t>Geriatrie / Medecine / Tertiaire</t>
  </si>
  <si>
    <t>Geriatrie / Chirurgie / Medecine / Tertiaire</t>
  </si>
  <si>
    <t>Tertiaire</t>
  </si>
  <si>
    <t>Stockage</t>
  </si>
  <si>
    <t xml:space="preserve">	UNITE DE STERILISATION CENTRALE</t>
  </si>
  <si>
    <t xml:space="preserve">	UNITE CENTRALE PROD ALIMENTAIRE</t>
  </si>
  <si>
    <t>Unité de cogénération gaz (novembre à mars) + 3 chaudières gaz/fioul</t>
  </si>
  <si>
    <t>Chauffage urbain + 3 chaudières gaz/fioul</t>
  </si>
  <si>
    <t>Unité de cogénération gaz (novembre à mars) + Chauffage urbain + 2 chaudières gaz/fioul</t>
  </si>
  <si>
    <t>Chauffage urbain + 2 chaudières gaz/fioul</t>
  </si>
  <si>
    <t>Chauffage urbain</t>
  </si>
  <si>
    <t>Chaufferie Mixte Bois / Gaz</t>
  </si>
  <si>
    <t>3 chaudières gaz /fioul</t>
  </si>
  <si>
    <t>Chaudière gaz</t>
  </si>
  <si>
    <t>Chaudière gaz (partagée entre UCPA et STERILISATION)</t>
  </si>
  <si>
    <t>1 GF</t>
  </si>
  <si>
    <t>7 GF</t>
  </si>
  <si>
    <t>12 GF</t>
  </si>
  <si>
    <t>3 GF +  climatiseurs mobiles en été</t>
  </si>
  <si>
    <t>25 GF +  climatiseurs mobiles en été</t>
  </si>
  <si>
    <t>39 GF +  climatiseurs mobiles en été</t>
  </si>
  <si>
    <t>6 GF +  climatiseurs mobiles en été</t>
  </si>
  <si>
    <t>30 GF +  climatiseurs mobiles en été + splits</t>
  </si>
  <si>
    <t>2 GF +  4 PAC + climatiseurs mobiles en été</t>
  </si>
  <si>
    <t>2 GF à gaz</t>
  </si>
  <si>
    <t>2 GF</t>
  </si>
  <si>
    <t>Autorisation de pomper eau de mer (non utilisée actuellement)</t>
  </si>
  <si>
    <t>Fin cogé en 2028</t>
  </si>
  <si>
    <t>Fin cogé en 2028
Raccordement au chauffage urbain prévue Automne 2026 (couverture 50 % puis 100 % à partir de 2028)</t>
  </si>
  <si>
    <t>Total</t>
  </si>
  <si>
    <t>Objectif en valeur "Absolue" à atteindre pour 2030 (kWh/m²/an)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</si>
</sst>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_-* #,##0\ _€_-;\-* #,##0\ _€_-;_-* &quot;-&quot;??\ _€_-;_-@_-"/>
    <numFmt numFmtId="165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3">
    <xf numFmtId="0" fontId="0" fillId="0" borderId="0" xfId="0"/>
    <xf numFmtId="9" fontId="0" fillId="0" borderId="0" xfId="2" applyFont="1"/>
    <xf numFmtId="9" fontId="4" fillId="0" borderId="0" xfId="2" applyFont="1"/>
    <xf numFmtId="0" fontId="0" fillId="0" borderId="0" xfId="0" applyBorder="1" applyAlignment="1">
      <alignment horizontal="center"/>
    </xf>
    <xf numFmtId="0" fontId="0" fillId="0" borderId="18" xfId="0" applyFont="1" applyFill="1" applyBorder="1" applyAlignment="1">
      <alignment horizontal="left"/>
    </xf>
    <xf numFmtId="0" fontId="0" fillId="0" borderId="6" xfId="0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left"/>
    </xf>
    <xf numFmtId="3" fontId="0" fillId="0" borderId="9" xfId="0" applyNumberFormat="1" applyFont="1" applyFill="1" applyBorder="1" applyAlignment="1"/>
    <xf numFmtId="164" fontId="2" fillId="0" borderId="5" xfId="1" applyNumberFormat="1" applyFont="1" applyFill="1" applyBorder="1" applyAlignment="1">
      <alignment horizontal="right"/>
    </xf>
    <xf numFmtId="164" fontId="2" fillId="0" borderId="6" xfId="1" applyNumberFormat="1" applyFont="1" applyFill="1" applyBorder="1" applyAlignment="1">
      <alignment horizontal="right"/>
    </xf>
    <xf numFmtId="164" fontId="0" fillId="0" borderId="1" xfId="1" applyNumberFormat="1" applyFont="1" applyFill="1" applyBorder="1" applyAlignment="1">
      <alignment horizontal="right"/>
    </xf>
    <xf numFmtId="164" fontId="2" fillId="0" borderId="10" xfId="1" applyNumberFormat="1" applyFont="1" applyFill="1" applyBorder="1" applyAlignment="1">
      <alignment horizontal="right"/>
    </xf>
    <xf numFmtId="164" fontId="2" fillId="0" borderId="11" xfId="1" applyNumberFormat="1" applyFont="1" applyFill="1" applyBorder="1" applyAlignment="1">
      <alignment horizontal="right"/>
    </xf>
    <xf numFmtId="164" fontId="0" fillId="0" borderId="2" xfId="1" applyNumberFormat="1" applyFont="1" applyFill="1" applyBorder="1" applyAlignment="1">
      <alignment horizontal="right"/>
    </xf>
    <xf numFmtId="164" fontId="2" fillId="0" borderId="4" xfId="1" applyNumberFormat="1" applyFont="1" applyBorder="1" applyAlignment="1">
      <alignment horizontal="right"/>
    </xf>
    <xf numFmtId="164" fontId="2" fillId="0" borderId="13" xfId="1" applyNumberFormat="1" applyFont="1" applyBorder="1" applyAlignment="1">
      <alignment horizontal="right"/>
    </xf>
    <xf numFmtId="164" fontId="0" fillId="0" borderId="14" xfId="1" applyNumberFormat="1" applyFont="1" applyBorder="1" applyAlignment="1">
      <alignment horizontal="right"/>
    </xf>
    <xf numFmtId="164" fontId="2" fillId="0" borderId="21" xfId="1" applyNumberFormat="1" applyFont="1" applyFill="1" applyBorder="1" applyAlignment="1">
      <alignment horizontal="right"/>
    </xf>
    <xf numFmtId="164" fontId="2" fillId="0" borderId="22" xfId="1" applyNumberFormat="1" applyFont="1" applyFill="1" applyBorder="1" applyAlignment="1">
      <alignment horizontal="right"/>
    </xf>
    <xf numFmtId="164" fontId="0" fillId="0" borderId="3" xfId="1" applyNumberFormat="1" applyFont="1" applyFill="1" applyBorder="1" applyAlignment="1">
      <alignment horizontal="right"/>
    </xf>
    <xf numFmtId="9" fontId="2" fillId="3" borderId="4" xfId="2" applyFont="1" applyFill="1" applyBorder="1" applyAlignment="1">
      <alignment horizontal="center" vertical="center" wrapText="1"/>
    </xf>
    <xf numFmtId="9" fontId="2" fillId="4" borderId="13" xfId="2" applyFont="1" applyFill="1" applyBorder="1" applyAlignment="1">
      <alignment horizontal="center" vertical="center" wrapText="1"/>
    </xf>
    <xf numFmtId="9" fontId="2" fillId="0" borderId="14" xfId="2" applyFont="1" applyBorder="1" applyAlignment="1">
      <alignment horizontal="center" vertical="center" wrapText="1"/>
    </xf>
    <xf numFmtId="9" fontId="5" fillId="0" borderId="14" xfId="2" applyFont="1" applyBorder="1" applyAlignment="1">
      <alignment horizontal="center" vertical="center" wrapText="1"/>
    </xf>
    <xf numFmtId="9" fontId="5" fillId="0" borderId="15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3" fontId="0" fillId="0" borderId="0" xfId="1" applyFont="1"/>
    <xf numFmtId="9" fontId="4" fillId="5" borderId="14" xfId="2" applyFont="1" applyFill="1" applyBorder="1" applyAlignment="1">
      <alignment horizontal="right"/>
    </xf>
    <xf numFmtId="9" fontId="4" fillId="5" borderId="15" xfId="2" applyFont="1" applyFill="1" applyBorder="1" applyAlignment="1">
      <alignment horizontal="right"/>
    </xf>
    <xf numFmtId="0" fontId="0" fillId="0" borderId="0" xfId="0" applyFill="1"/>
    <xf numFmtId="9" fontId="0" fillId="0" borderId="0" xfId="2" applyFont="1" applyFill="1"/>
    <xf numFmtId="0" fontId="0" fillId="0" borderId="0" xfId="0" applyFill="1" applyBorder="1" applyAlignment="1">
      <alignment horizontal="center"/>
    </xf>
    <xf numFmtId="0" fontId="6" fillId="0" borderId="0" xfId="0" applyFont="1" applyFill="1" applyAlignment="1">
      <alignment horizontal="center" vertical="center"/>
    </xf>
    <xf numFmtId="9" fontId="2" fillId="0" borderId="4" xfId="2" applyFont="1" applyFill="1" applyBorder="1" applyAlignment="1">
      <alignment horizontal="center" vertical="center" wrapText="1"/>
    </xf>
    <xf numFmtId="43" fontId="0" fillId="0" borderId="0" xfId="1" applyFont="1" applyFill="1"/>
    <xf numFmtId="0" fontId="0" fillId="0" borderId="6" xfId="0" applyFont="1" applyFill="1" applyBorder="1" applyAlignment="1">
      <alignment horizontal="center" vertical="center" wrapText="1"/>
    </xf>
    <xf numFmtId="0" fontId="4" fillId="0" borderId="0" xfId="0" applyFont="1"/>
    <xf numFmtId="9" fontId="2" fillId="0" borderId="24" xfId="2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/>
    </xf>
    <xf numFmtId="0" fontId="3" fillId="2" borderId="16" xfId="0" applyFont="1" applyFill="1" applyBorder="1" applyAlignment="1">
      <alignment horizontal="right"/>
    </xf>
    <xf numFmtId="9" fontId="4" fillId="6" borderId="3" xfId="2" applyFont="1" applyFill="1" applyBorder="1" applyAlignment="1">
      <alignment horizontal="right"/>
    </xf>
    <xf numFmtId="9" fontId="4" fillId="6" borderId="1" xfId="2" applyFont="1" applyFill="1" applyBorder="1" applyAlignment="1">
      <alignment horizontal="right"/>
    </xf>
    <xf numFmtId="9" fontId="4" fillId="6" borderId="2" xfId="2" applyFont="1" applyFill="1" applyBorder="1" applyAlignment="1">
      <alignment horizontal="right"/>
    </xf>
    <xf numFmtId="9" fontId="4" fillId="6" borderId="23" xfId="2" applyFont="1" applyFill="1" applyBorder="1" applyAlignment="1">
      <alignment horizontal="right"/>
    </xf>
    <xf numFmtId="9" fontId="4" fillId="6" borderId="8" xfId="2" applyFont="1" applyFill="1" applyBorder="1" applyAlignment="1">
      <alignment horizontal="right"/>
    </xf>
    <xf numFmtId="9" fontId="4" fillId="6" borderId="12" xfId="2" applyFont="1" applyFill="1" applyBorder="1" applyAlignment="1">
      <alignment horizontal="right"/>
    </xf>
    <xf numFmtId="165" fontId="4" fillId="0" borderId="1" xfId="2" applyNumberFormat="1" applyFont="1" applyFill="1" applyBorder="1" applyAlignment="1">
      <alignment horizontal="right"/>
    </xf>
    <xf numFmtId="165" fontId="4" fillId="0" borderId="8" xfId="2" applyNumberFormat="1" applyFont="1" applyFill="1" applyBorder="1" applyAlignment="1">
      <alignment horizontal="right"/>
    </xf>
    <xf numFmtId="165" fontId="4" fillId="6" borderId="1" xfId="2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32" xfId="1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horizontal="center" vertical="center"/>
    </xf>
    <xf numFmtId="49" fontId="1" fillId="0" borderId="22" xfId="1" applyNumberFormat="1" applyFont="1" applyFill="1" applyBorder="1" applyAlignment="1">
      <alignment horizontal="center" vertical="center" wrapText="1"/>
    </xf>
    <xf numFmtId="49" fontId="0" fillId="0" borderId="26" xfId="1" applyNumberFormat="1" applyFont="1" applyFill="1" applyBorder="1" applyAlignment="1">
      <alignment horizontal="center" vertical="center" wrapText="1"/>
    </xf>
    <xf numFmtId="0" fontId="0" fillId="0" borderId="8" xfId="0" applyFont="1" applyFill="1" applyBorder="1" applyAlignment="1">
      <alignment horizontal="center" vertical="center"/>
    </xf>
    <xf numFmtId="49" fontId="1" fillId="0" borderId="6" xfId="1" applyNumberFormat="1" applyFont="1" applyFill="1" applyBorder="1" applyAlignment="1">
      <alignment horizontal="center" vertical="center" wrapText="1"/>
    </xf>
    <xf numFmtId="164" fontId="1" fillId="0" borderId="27" xfId="1" applyNumberFormat="1" applyFont="1" applyFill="1" applyBorder="1" applyAlignment="1">
      <alignment horizontal="center" vertical="center" wrapText="1"/>
    </xf>
    <xf numFmtId="164" fontId="1" fillId="0" borderId="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49" fontId="0" fillId="0" borderId="1" xfId="1" applyNumberFormat="1" applyFont="1" applyFill="1" applyBorder="1" applyAlignment="1">
      <alignment horizontal="center" vertical="center" wrapText="1"/>
    </xf>
    <xf numFmtId="3" fontId="0" fillId="0" borderId="9" xfId="0" applyNumberFormat="1" applyFont="1" applyFill="1" applyBorder="1" applyAlignment="1">
      <alignment horizontal="center" vertical="center"/>
    </xf>
    <xf numFmtId="49" fontId="1" fillId="0" borderId="7" xfId="1" applyNumberFormat="1" applyFont="1" applyFill="1" applyBorder="1" applyAlignment="1">
      <alignment horizontal="center" vertical="center" wrapText="1"/>
    </xf>
    <xf numFmtId="164" fontId="1" fillId="0" borderId="28" xfId="1" applyNumberFormat="1" applyFont="1" applyFill="1" applyBorder="1" applyAlignment="1">
      <alignment horizontal="center" vertical="center" wrapText="1"/>
    </xf>
    <xf numFmtId="164" fontId="1" fillId="0" borderId="29" xfId="1" applyNumberFormat="1" applyFont="1" applyFill="1" applyBorder="1" applyAlignment="1">
      <alignment horizontal="center" vertical="center" wrapText="1"/>
    </xf>
    <xf numFmtId="49" fontId="0" fillId="0" borderId="29" xfId="1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164" fontId="2" fillId="0" borderId="4" xfId="1" applyNumberFormat="1" applyFont="1" applyBorder="1" applyAlignment="1">
      <alignment horizontal="center" vertical="center"/>
    </xf>
    <xf numFmtId="9" fontId="0" fillId="0" borderId="0" xfId="2" applyFont="1" applyFill="1" applyAlignment="1">
      <alignment horizontal="center" vertical="center"/>
    </xf>
    <xf numFmtId="49" fontId="0" fillId="0" borderId="18" xfId="1" applyNumberFormat="1" applyFont="1" applyFill="1" applyBorder="1" applyAlignment="1">
      <alignment horizontal="center" vertical="center" wrapText="1"/>
    </xf>
    <xf numFmtId="49" fontId="1" fillId="0" borderId="8" xfId="1" applyNumberFormat="1" applyFont="1" applyFill="1" applyBorder="1" applyAlignment="1">
      <alignment horizontal="center" vertical="center" wrapText="1"/>
    </xf>
    <xf numFmtId="49" fontId="0" fillId="0" borderId="8" xfId="1" applyNumberFormat="1" applyFont="1" applyFill="1" applyBorder="1" applyAlignment="1">
      <alignment horizontal="center" vertical="center" wrapText="1"/>
    </xf>
    <xf numFmtId="49" fontId="0" fillId="0" borderId="9" xfId="1" applyNumberFormat="1" applyFont="1" applyFill="1" applyBorder="1" applyAlignment="1">
      <alignment horizontal="center" vertical="center" wrapText="1"/>
    </xf>
    <xf numFmtId="49" fontId="0" fillId="0" borderId="2" xfId="1" applyNumberFormat="1" applyFont="1" applyFill="1" applyBorder="1" applyAlignment="1">
      <alignment horizontal="center" vertical="center" wrapText="1"/>
    </xf>
    <xf numFmtId="49" fontId="0" fillId="0" borderId="30" xfId="1" applyNumberFormat="1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19" xfId="0" applyFont="1" applyFill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 vertical="center" wrapText="1"/>
    </xf>
    <xf numFmtId="164" fontId="0" fillId="0" borderId="25" xfId="1" applyNumberFormat="1" applyFont="1" applyFill="1" applyBorder="1" applyAlignment="1">
      <alignment horizontal="center" vertical="center" wrapText="1"/>
    </xf>
    <xf numFmtId="164" fontId="1" fillId="0" borderId="26" xfId="1" applyNumberFormat="1" applyFont="1" applyFill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8FFB41-6A22-420B-8765-8CA2F5655DC8}">
  <dimension ref="A1:I20"/>
  <sheetViews>
    <sheetView tabSelected="1" zoomScale="85" zoomScaleNormal="85" workbookViewId="0">
      <pane xSplit="2" topLeftCell="C1" activePane="topRight" state="frozen"/>
      <selection pane="topRight" activeCell="E7" sqref="E7"/>
    </sheetView>
  </sheetViews>
  <sheetFormatPr baseColWidth="10" defaultRowHeight="14.4" x14ac:dyDescent="0.3"/>
  <cols>
    <col min="1" max="1" width="14.88671875" style="29" customWidth="1"/>
    <col min="2" max="2" width="51.21875" style="29" bestFit="1" customWidth="1"/>
    <col min="3" max="3" width="32.5546875" style="30" customWidth="1"/>
    <col min="4" max="9" width="21.88671875" style="30" customWidth="1"/>
    <col min="10" max="16384" width="11.5546875" style="29"/>
  </cols>
  <sheetData>
    <row r="1" spans="1:9" ht="15" thickBot="1" x14ac:dyDescent="0.35"/>
    <row r="2" spans="1:9" ht="28.8" customHeight="1" thickBot="1" x14ac:dyDescent="0.35">
      <c r="A2" s="31"/>
      <c r="B2" s="32"/>
      <c r="C2" s="33" t="s">
        <v>29</v>
      </c>
      <c r="D2" s="37" t="s">
        <v>49</v>
      </c>
      <c r="E2" s="37" t="s">
        <v>51</v>
      </c>
      <c r="F2" s="37" t="s">
        <v>30</v>
      </c>
      <c r="G2" s="37" t="s">
        <v>33</v>
      </c>
      <c r="H2" s="37" t="s">
        <v>34</v>
      </c>
      <c r="I2" s="37" t="s">
        <v>35</v>
      </c>
    </row>
    <row r="3" spans="1:9" ht="86.4" x14ac:dyDescent="0.3">
      <c r="A3" s="77" t="s">
        <v>27</v>
      </c>
      <c r="B3" s="51" t="s">
        <v>26</v>
      </c>
      <c r="C3" s="52" t="s">
        <v>38</v>
      </c>
      <c r="D3" s="81">
        <f>190076-10147</f>
        <v>179929</v>
      </c>
      <c r="E3" s="82">
        <v>35</v>
      </c>
      <c r="F3" s="53" t="s">
        <v>52</v>
      </c>
      <c r="G3" s="53" t="s">
        <v>59</v>
      </c>
      <c r="H3" s="53" t="s">
        <v>75</v>
      </c>
      <c r="I3" s="69" t="s">
        <v>81</v>
      </c>
    </row>
    <row r="4" spans="1:9" ht="28.8" x14ac:dyDescent="0.3">
      <c r="A4" s="78"/>
      <c r="B4" s="54" t="s">
        <v>0</v>
      </c>
      <c r="C4" s="55" t="s">
        <v>37</v>
      </c>
      <c r="D4" s="56">
        <f>139143-10733</f>
        <v>128410</v>
      </c>
      <c r="E4" s="57">
        <v>20</v>
      </c>
      <c r="F4" s="58" t="s">
        <v>52</v>
      </c>
      <c r="G4" s="59" t="s">
        <v>60</v>
      </c>
      <c r="H4" s="59" t="s">
        <v>72</v>
      </c>
      <c r="I4" s="70"/>
    </row>
    <row r="5" spans="1:9" ht="57.6" x14ac:dyDescent="0.3">
      <c r="A5" s="78"/>
      <c r="B5" s="54" t="s">
        <v>1</v>
      </c>
      <c r="C5" s="55" t="s">
        <v>48</v>
      </c>
      <c r="D5" s="56">
        <v>223787.77000000002</v>
      </c>
      <c r="E5" s="57">
        <v>15</v>
      </c>
      <c r="F5" s="58" t="s">
        <v>52</v>
      </c>
      <c r="G5" s="59" t="s">
        <v>61</v>
      </c>
      <c r="H5" s="59" t="s">
        <v>73</v>
      </c>
      <c r="I5" s="71" t="s">
        <v>80</v>
      </c>
    </row>
    <row r="6" spans="1:9" ht="28.8" x14ac:dyDescent="0.3">
      <c r="A6" s="78"/>
      <c r="B6" s="54" t="s">
        <v>2</v>
      </c>
      <c r="C6" s="55" t="s">
        <v>36</v>
      </c>
      <c r="D6" s="56">
        <v>158721.20999999996</v>
      </c>
      <c r="E6" s="57">
        <v>50</v>
      </c>
      <c r="F6" s="58" t="s">
        <v>52</v>
      </c>
      <c r="G6" s="59" t="s">
        <v>62</v>
      </c>
      <c r="H6" s="59" t="s">
        <v>73</v>
      </c>
      <c r="I6" s="70"/>
    </row>
    <row r="7" spans="1:9" ht="28.8" x14ac:dyDescent="0.3">
      <c r="A7" s="75" t="s">
        <v>3</v>
      </c>
      <c r="B7" s="54" t="s">
        <v>4</v>
      </c>
      <c r="C7" s="55" t="s">
        <v>41</v>
      </c>
      <c r="D7" s="56">
        <v>18952.59</v>
      </c>
      <c r="E7" s="57">
        <v>7</v>
      </c>
      <c r="F7" s="59" t="s">
        <v>53</v>
      </c>
      <c r="G7" s="59" t="s">
        <v>63</v>
      </c>
      <c r="H7" s="59" t="s">
        <v>71</v>
      </c>
      <c r="I7" s="70"/>
    </row>
    <row r="8" spans="1:9" ht="28.8" x14ac:dyDescent="0.3">
      <c r="A8" s="75"/>
      <c r="B8" s="54" t="s">
        <v>5</v>
      </c>
      <c r="C8" s="55" t="s">
        <v>42</v>
      </c>
      <c r="D8" s="56">
        <v>38978</v>
      </c>
      <c r="E8" s="57">
        <v>13</v>
      </c>
      <c r="F8" s="59" t="s">
        <v>53</v>
      </c>
      <c r="G8" s="59" t="s">
        <v>64</v>
      </c>
      <c r="H8" s="59" t="s">
        <v>74</v>
      </c>
      <c r="I8" s="70"/>
    </row>
    <row r="9" spans="1:9" ht="43.2" x14ac:dyDescent="0.3">
      <c r="A9" s="5" t="s">
        <v>6</v>
      </c>
      <c r="B9" s="54" t="s">
        <v>7</v>
      </c>
      <c r="C9" s="55" t="s">
        <v>40</v>
      </c>
      <c r="D9" s="56">
        <v>30510</v>
      </c>
      <c r="E9" s="57">
        <v>25</v>
      </c>
      <c r="F9" s="59" t="s">
        <v>54</v>
      </c>
      <c r="G9" s="59" t="s">
        <v>65</v>
      </c>
      <c r="H9" s="59" t="s">
        <v>76</v>
      </c>
      <c r="I9" s="71" t="s">
        <v>79</v>
      </c>
    </row>
    <row r="10" spans="1:9" ht="28.8" x14ac:dyDescent="0.3">
      <c r="A10" s="79" t="s">
        <v>8</v>
      </c>
      <c r="B10" s="54" t="s">
        <v>9</v>
      </c>
      <c r="C10" s="55" t="s">
        <v>45</v>
      </c>
      <c r="D10" s="56">
        <v>12967</v>
      </c>
      <c r="E10" s="57">
        <v>3</v>
      </c>
      <c r="F10" s="59" t="s">
        <v>55</v>
      </c>
      <c r="G10" s="59" t="s">
        <v>63</v>
      </c>
      <c r="H10" s="59" t="s">
        <v>69</v>
      </c>
      <c r="I10" s="70"/>
    </row>
    <row r="11" spans="1:9" ht="28.8" x14ac:dyDescent="0.3">
      <c r="A11" s="80"/>
      <c r="B11" s="54" t="s">
        <v>10</v>
      </c>
      <c r="C11" s="55" t="s">
        <v>43</v>
      </c>
      <c r="D11" s="56">
        <v>11049</v>
      </c>
      <c r="E11" s="57">
        <v>3</v>
      </c>
      <c r="F11" s="59" t="s">
        <v>55</v>
      </c>
      <c r="G11" s="59" t="s">
        <v>66</v>
      </c>
      <c r="H11" s="59" t="s">
        <v>70</v>
      </c>
      <c r="I11" s="70"/>
    </row>
    <row r="12" spans="1:9" ht="28.8" x14ac:dyDescent="0.3">
      <c r="A12" s="80"/>
      <c r="B12" s="54" t="s">
        <v>11</v>
      </c>
      <c r="C12" s="55" t="s">
        <v>44</v>
      </c>
      <c r="D12" s="56">
        <v>6276</v>
      </c>
      <c r="E12" s="57">
        <v>3</v>
      </c>
      <c r="F12" s="59" t="s">
        <v>55</v>
      </c>
      <c r="G12" s="59" t="s">
        <v>66</v>
      </c>
      <c r="H12" s="59" t="s">
        <v>68</v>
      </c>
      <c r="I12" s="70"/>
    </row>
    <row r="13" spans="1:9" ht="28.8" x14ac:dyDescent="0.3">
      <c r="A13" s="78" t="s">
        <v>12</v>
      </c>
      <c r="B13" s="54" t="s">
        <v>13</v>
      </c>
      <c r="C13" s="55" t="s">
        <v>47</v>
      </c>
      <c r="D13" s="56">
        <v>13507</v>
      </c>
      <c r="E13" s="57">
        <v>3</v>
      </c>
      <c r="F13" s="59" t="s">
        <v>56</v>
      </c>
      <c r="G13" s="59" t="s">
        <v>66</v>
      </c>
      <c r="H13" s="58"/>
      <c r="I13" s="70"/>
    </row>
    <row r="14" spans="1:9" ht="28.8" x14ac:dyDescent="0.3">
      <c r="A14" s="78"/>
      <c r="B14" s="54" t="s">
        <v>14</v>
      </c>
      <c r="C14" s="55" t="s">
        <v>39</v>
      </c>
      <c r="D14" s="56">
        <v>8590</v>
      </c>
      <c r="E14" s="57">
        <v>2</v>
      </c>
      <c r="F14" s="59" t="s">
        <v>56</v>
      </c>
      <c r="G14" s="59" t="s">
        <v>66</v>
      </c>
      <c r="H14" s="59" t="s">
        <v>77</v>
      </c>
      <c r="I14" s="70"/>
    </row>
    <row r="15" spans="1:9" ht="43.2" x14ac:dyDescent="0.3">
      <c r="A15" s="75" t="s">
        <v>15</v>
      </c>
      <c r="B15" s="54" t="s">
        <v>16</v>
      </c>
      <c r="C15" s="55" t="s">
        <v>46</v>
      </c>
      <c r="D15" s="56">
        <v>1997</v>
      </c>
      <c r="E15" s="57">
        <v>1</v>
      </c>
      <c r="F15" s="59" t="s">
        <v>15</v>
      </c>
      <c r="G15" s="73" t="s">
        <v>67</v>
      </c>
      <c r="H15" s="59" t="s">
        <v>78</v>
      </c>
      <c r="I15" s="71" t="s">
        <v>57</v>
      </c>
    </row>
    <row r="16" spans="1:9" ht="29.4" thickBot="1" x14ac:dyDescent="0.35">
      <c r="A16" s="76"/>
      <c r="B16" s="60" t="s">
        <v>17</v>
      </c>
      <c r="C16" s="61" t="s">
        <v>46</v>
      </c>
      <c r="D16" s="62">
        <v>6314</v>
      </c>
      <c r="E16" s="63">
        <v>1</v>
      </c>
      <c r="F16" s="64" t="s">
        <v>15</v>
      </c>
      <c r="G16" s="74"/>
      <c r="H16" s="64" t="s">
        <v>70</v>
      </c>
      <c r="I16" s="72" t="s">
        <v>58</v>
      </c>
    </row>
    <row r="17" spans="2:9" ht="21.6" thickBot="1" x14ac:dyDescent="0.35">
      <c r="B17" s="65"/>
      <c r="C17" s="66" t="s">
        <v>82</v>
      </c>
      <c r="D17" s="67">
        <f>SUM(D3:D16)</f>
        <v>839988.57</v>
      </c>
      <c r="E17" s="68"/>
      <c r="F17" s="68"/>
      <c r="G17" s="68"/>
      <c r="H17" s="68"/>
      <c r="I17" s="68"/>
    </row>
    <row r="18" spans="2:9" x14ac:dyDescent="0.3">
      <c r="C18" s="34"/>
      <c r="D18" s="34"/>
      <c r="E18" s="34"/>
      <c r="F18" s="34"/>
      <c r="G18" s="34"/>
      <c r="H18" s="34"/>
      <c r="I18" s="34"/>
    </row>
    <row r="19" spans="2:9" x14ac:dyDescent="0.3">
      <c r="C19" s="34"/>
      <c r="D19" s="34"/>
      <c r="E19" s="34"/>
      <c r="F19" s="34"/>
      <c r="G19" s="34"/>
      <c r="H19" s="34"/>
      <c r="I19" s="34"/>
    </row>
    <row r="20" spans="2:9" x14ac:dyDescent="0.3">
      <c r="C20" s="34"/>
      <c r="D20" s="34"/>
      <c r="E20" s="34"/>
      <c r="F20" s="34"/>
      <c r="G20" s="34"/>
      <c r="H20" s="34"/>
      <c r="I20" s="34"/>
    </row>
  </sheetData>
  <mergeCells count="6">
    <mergeCell ref="G15:G16"/>
    <mergeCell ref="A15:A16"/>
    <mergeCell ref="A3:A6"/>
    <mergeCell ref="A7:A8"/>
    <mergeCell ref="A10:A12"/>
    <mergeCell ref="A13:A14"/>
  </mergeCell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92659-6625-46C9-9457-F044BA1F7F6E}">
  <dimension ref="A1:I21"/>
  <sheetViews>
    <sheetView zoomScaleNormal="100" workbookViewId="0">
      <selection activeCell="C17" sqref="C17"/>
    </sheetView>
  </sheetViews>
  <sheetFormatPr baseColWidth="10" defaultRowHeight="14.4" x14ac:dyDescent="0.3"/>
  <cols>
    <col min="1" max="1" width="14.88671875" customWidth="1"/>
    <col min="2" max="2" width="51.21875" bestFit="1" customWidth="1"/>
    <col min="3" max="9" width="21.88671875" style="1" customWidth="1"/>
  </cols>
  <sheetData>
    <row r="1" spans="1:9" ht="15" thickBot="1" x14ac:dyDescent="0.35">
      <c r="E1" s="2" t="s">
        <v>28</v>
      </c>
    </row>
    <row r="2" spans="1:9" ht="28.8" customHeight="1" thickBot="1" x14ac:dyDescent="0.35">
      <c r="A2" s="3"/>
      <c r="B2" s="25"/>
      <c r="C2" s="33" t="s">
        <v>31</v>
      </c>
      <c r="D2" s="20" t="s">
        <v>18</v>
      </c>
      <c r="E2" s="21" t="s">
        <v>23</v>
      </c>
      <c r="F2" s="22" t="s">
        <v>19</v>
      </c>
      <c r="G2" s="22" t="s">
        <v>20</v>
      </c>
      <c r="H2" s="22" t="s">
        <v>21</v>
      </c>
      <c r="I2" s="22" t="s">
        <v>22</v>
      </c>
    </row>
    <row r="3" spans="1:9" x14ac:dyDescent="0.3">
      <c r="A3" s="77" t="s">
        <v>27</v>
      </c>
      <c r="B3" s="4" t="s">
        <v>26</v>
      </c>
      <c r="C3" s="17"/>
      <c r="D3" s="17">
        <v>28544168</v>
      </c>
      <c r="E3" s="18">
        <f t="shared" ref="E3:E16" si="0">SUM(F3:G3,H3:I3)</f>
        <v>27122070.780000001</v>
      </c>
      <c r="F3" s="19">
        <f>33484038*0.81</f>
        <v>27122070.780000001</v>
      </c>
      <c r="G3" s="19"/>
      <c r="H3" s="19"/>
      <c r="I3" s="19"/>
    </row>
    <row r="4" spans="1:9" x14ac:dyDescent="0.3">
      <c r="A4" s="78"/>
      <c r="B4" s="6" t="s">
        <v>0</v>
      </c>
      <c r="C4" s="8"/>
      <c r="D4" s="8">
        <v>22965184</v>
      </c>
      <c r="E4" s="9">
        <f t="shared" si="0"/>
        <v>21669976</v>
      </c>
      <c r="F4" s="10">
        <v>21669976</v>
      </c>
      <c r="G4" s="10"/>
      <c r="H4" s="10"/>
      <c r="I4" s="10"/>
    </row>
    <row r="5" spans="1:9" x14ac:dyDescent="0.3">
      <c r="A5" s="78"/>
      <c r="B5" s="6" t="s">
        <v>1</v>
      </c>
      <c r="C5" s="8"/>
      <c r="D5" s="8">
        <v>34946438</v>
      </c>
      <c r="E5" s="9">
        <f t="shared" si="0"/>
        <v>30242834.68</v>
      </c>
      <c r="F5" s="10">
        <f>18695228*0.81</f>
        <v>15143134.680000002</v>
      </c>
      <c r="G5" s="10"/>
      <c r="H5" s="10">
        <v>15099700</v>
      </c>
      <c r="I5" s="10"/>
    </row>
    <row r="6" spans="1:9" x14ac:dyDescent="0.3">
      <c r="A6" s="78"/>
      <c r="B6" s="6" t="s">
        <v>2</v>
      </c>
      <c r="C6" s="8"/>
      <c r="D6" s="8">
        <v>20989250</v>
      </c>
      <c r="E6" s="9">
        <f t="shared" si="0"/>
        <v>32401057.860000003</v>
      </c>
      <c r="F6" s="10">
        <f>40001306*0.81</f>
        <v>32401057.860000003</v>
      </c>
      <c r="G6" s="10"/>
      <c r="H6" s="10"/>
      <c r="I6" s="10"/>
    </row>
    <row r="7" spans="1:9" x14ac:dyDescent="0.3">
      <c r="A7" s="75" t="s">
        <v>3</v>
      </c>
      <c r="B7" s="6" t="s">
        <v>4</v>
      </c>
      <c r="C7" s="8"/>
      <c r="D7" s="8">
        <v>1186838</v>
      </c>
      <c r="E7" s="9">
        <f t="shared" si="0"/>
        <v>1975433</v>
      </c>
      <c r="F7" s="10"/>
      <c r="G7" s="10">
        <v>1975433</v>
      </c>
      <c r="H7" s="10"/>
      <c r="I7" s="10"/>
    </row>
    <row r="8" spans="1:9" x14ac:dyDescent="0.3">
      <c r="A8" s="75"/>
      <c r="B8" s="6" t="s">
        <v>5</v>
      </c>
      <c r="C8" s="8"/>
      <c r="D8" s="8">
        <v>1668669</v>
      </c>
      <c r="E8" s="9">
        <f t="shared" si="0"/>
        <v>4357800</v>
      </c>
      <c r="F8" s="10">
        <f>5380000*0.81</f>
        <v>4357800</v>
      </c>
      <c r="G8" s="10"/>
      <c r="H8" s="10"/>
      <c r="I8" s="10"/>
    </row>
    <row r="9" spans="1:9" x14ac:dyDescent="0.3">
      <c r="A9" s="5" t="s">
        <v>6</v>
      </c>
      <c r="B9" s="6" t="s">
        <v>7</v>
      </c>
      <c r="C9" s="8"/>
      <c r="D9" s="8">
        <v>3179807</v>
      </c>
      <c r="E9" s="9">
        <f t="shared" si="0"/>
        <v>4810521.96</v>
      </c>
      <c r="F9" s="10">
        <f>5938916*0.81</f>
        <v>4810521.96</v>
      </c>
      <c r="G9" s="10"/>
      <c r="H9" s="10"/>
      <c r="I9" s="10"/>
    </row>
    <row r="10" spans="1:9" ht="14.4" customHeight="1" x14ac:dyDescent="0.3">
      <c r="A10" s="79" t="s">
        <v>8</v>
      </c>
      <c r="B10" s="6" t="s">
        <v>9</v>
      </c>
      <c r="C10" s="8"/>
      <c r="D10" s="8">
        <v>896123</v>
      </c>
      <c r="E10" s="9">
        <f t="shared" si="0"/>
        <v>1646785.8900000001</v>
      </c>
      <c r="F10" s="10">
        <f>2033069*0.81</f>
        <v>1646785.8900000001</v>
      </c>
      <c r="G10" s="10"/>
      <c r="H10" s="10"/>
      <c r="I10" s="10"/>
    </row>
    <row r="11" spans="1:9" x14ac:dyDescent="0.3">
      <c r="A11" s="80"/>
      <c r="B11" s="6" t="s">
        <v>10</v>
      </c>
      <c r="C11" s="8"/>
      <c r="D11" s="8">
        <v>661301</v>
      </c>
      <c r="E11" s="9">
        <f t="shared" si="0"/>
        <v>941961.96000000008</v>
      </c>
      <c r="F11" s="10">
        <f>1162916*0.81</f>
        <v>941961.96000000008</v>
      </c>
      <c r="G11" s="10"/>
      <c r="H11" s="10"/>
      <c r="I11" s="10"/>
    </row>
    <row r="12" spans="1:9" x14ac:dyDescent="0.3">
      <c r="A12" s="80"/>
      <c r="B12" s="6" t="s">
        <v>11</v>
      </c>
      <c r="C12" s="8"/>
      <c r="D12" s="8">
        <v>244231</v>
      </c>
      <c r="E12" s="9">
        <f t="shared" si="0"/>
        <v>1028343.6000000001</v>
      </c>
      <c r="F12" s="10">
        <f>1269560*0.81</f>
        <v>1028343.6000000001</v>
      </c>
      <c r="G12" s="10"/>
      <c r="H12" s="10"/>
      <c r="I12" s="10"/>
    </row>
    <row r="13" spans="1:9" x14ac:dyDescent="0.3">
      <c r="A13" s="78" t="s">
        <v>12</v>
      </c>
      <c r="B13" s="6" t="s">
        <v>13</v>
      </c>
      <c r="C13" s="8"/>
      <c r="D13" s="8">
        <v>393365</v>
      </c>
      <c r="E13" s="9">
        <f t="shared" si="0"/>
        <v>1501271.8386300001</v>
      </c>
      <c r="F13" s="10">
        <f>1853422.023*0.81</f>
        <v>1501271.8386300001</v>
      </c>
      <c r="G13" s="10"/>
      <c r="H13" s="10"/>
      <c r="I13" s="10"/>
    </row>
    <row r="14" spans="1:9" x14ac:dyDescent="0.3">
      <c r="A14" s="78"/>
      <c r="B14" s="6" t="s">
        <v>14</v>
      </c>
      <c r="C14" s="8"/>
      <c r="D14" s="8">
        <v>532220</v>
      </c>
      <c r="E14" s="9">
        <f t="shared" si="0"/>
        <v>904717.35000000009</v>
      </c>
      <c r="F14" s="10">
        <f>1116935*0.81</f>
        <v>904717.35000000009</v>
      </c>
      <c r="G14" s="10"/>
      <c r="H14" s="10"/>
      <c r="I14" s="10"/>
    </row>
    <row r="15" spans="1:9" x14ac:dyDescent="0.3">
      <c r="A15" s="75" t="s">
        <v>15</v>
      </c>
      <c r="B15" s="6" t="s">
        <v>16</v>
      </c>
      <c r="C15" s="8"/>
      <c r="D15" s="8">
        <v>2933382</v>
      </c>
      <c r="E15" s="9">
        <f t="shared" si="0"/>
        <v>528201</v>
      </c>
      <c r="F15" s="10">
        <f>652100*0.81</f>
        <v>528201</v>
      </c>
      <c r="G15" s="10"/>
      <c r="H15" s="10"/>
      <c r="I15" s="10"/>
    </row>
    <row r="16" spans="1:9" ht="15" thickBot="1" x14ac:dyDescent="0.35">
      <c r="A16" s="76"/>
      <c r="B16" s="7" t="s">
        <v>17</v>
      </c>
      <c r="C16" s="11"/>
      <c r="D16" s="11">
        <v>3072273</v>
      </c>
      <c r="E16" s="12">
        <f t="shared" si="0"/>
        <v>1226932.1100000001</v>
      </c>
      <c r="F16" s="13">
        <f>1514731*0.81</f>
        <v>1226932.1100000001</v>
      </c>
      <c r="G16" s="13"/>
      <c r="H16" s="13"/>
      <c r="I16" s="13"/>
    </row>
    <row r="17" spans="2:9" ht="21.6" thickBot="1" x14ac:dyDescent="0.45">
      <c r="C17" s="39" t="s">
        <v>82</v>
      </c>
      <c r="D17" s="14">
        <f>SUM(D3:D16)</f>
        <v>122213249</v>
      </c>
      <c r="E17" s="15">
        <f>SUM(E3:E16)</f>
        <v>130357908.02862999</v>
      </c>
      <c r="F17" s="16">
        <f>SUM(F3:F16)</f>
        <v>113282775.02862999</v>
      </c>
      <c r="G17" s="16">
        <f>SUM(G3:G16)</f>
        <v>1975433</v>
      </c>
      <c r="H17" s="16">
        <f t="shared" ref="H17:I17" si="1">SUM(H3:H16)</f>
        <v>15099700</v>
      </c>
      <c r="I17" s="16">
        <f t="shared" si="1"/>
        <v>0</v>
      </c>
    </row>
    <row r="18" spans="2:9" x14ac:dyDescent="0.3">
      <c r="B18" s="36" t="s">
        <v>50</v>
      </c>
    </row>
    <row r="19" spans="2:9" x14ac:dyDescent="0.3">
      <c r="B19" s="38" t="s">
        <v>32</v>
      </c>
      <c r="C19" s="26"/>
      <c r="D19" s="26"/>
    </row>
    <row r="20" spans="2:9" x14ac:dyDescent="0.3">
      <c r="C20" s="26"/>
      <c r="D20" s="26"/>
    </row>
    <row r="21" spans="2:9" x14ac:dyDescent="0.3">
      <c r="C21" s="26"/>
      <c r="D21" s="26"/>
    </row>
  </sheetData>
  <mergeCells count="5">
    <mergeCell ref="A15:A16"/>
    <mergeCell ref="A3:A6"/>
    <mergeCell ref="A7:A8"/>
    <mergeCell ref="A10:A12"/>
    <mergeCell ref="A13:A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3820E4-8580-43F4-8932-E849715338A5}">
  <dimension ref="A1:C21"/>
  <sheetViews>
    <sheetView zoomScaleNormal="100" workbookViewId="0">
      <selection activeCell="B17" sqref="B17"/>
    </sheetView>
  </sheetViews>
  <sheetFormatPr baseColWidth="10" defaultRowHeight="14.4" x14ac:dyDescent="0.3"/>
  <cols>
    <col min="1" max="1" width="14.88671875" customWidth="1"/>
    <col min="2" max="2" width="51.21875" bestFit="1" customWidth="1"/>
    <col min="3" max="3" width="36.77734375" style="1" customWidth="1"/>
  </cols>
  <sheetData>
    <row r="1" spans="1:3" ht="15" thickBot="1" x14ac:dyDescent="0.35"/>
    <row r="2" spans="1:3" ht="29.4" thickBot="1" x14ac:dyDescent="0.35">
      <c r="A2" s="3"/>
      <c r="B2" s="25"/>
      <c r="C2" s="33" t="s">
        <v>83</v>
      </c>
    </row>
    <row r="3" spans="1:3" x14ac:dyDescent="0.3">
      <c r="A3" s="77" t="s">
        <v>27</v>
      </c>
      <c r="B3" s="4" t="s">
        <v>26</v>
      </c>
      <c r="C3" s="49">
        <v>210</v>
      </c>
    </row>
    <row r="4" spans="1:3" x14ac:dyDescent="0.3">
      <c r="A4" s="78"/>
      <c r="B4" s="6" t="s">
        <v>0</v>
      </c>
      <c r="C4" s="8">
        <v>230</v>
      </c>
    </row>
    <row r="5" spans="1:3" x14ac:dyDescent="0.3">
      <c r="A5" s="78"/>
      <c r="B5" s="6" t="s">
        <v>1</v>
      </c>
      <c r="C5" s="8">
        <v>229</v>
      </c>
    </row>
    <row r="6" spans="1:3" x14ac:dyDescent="0.3">
      <c r="A6" s="78"/>
      <c r="B6" s="6" t="s">
        <v>2</v>
      </c>
      <c r="C6" s="8">
        <v>219</v>
      </c>
    </row>
    <row r="7" spans="1:3" x14ac:dyDescent="0.3">
      <c r="A7" s="75" t="s">
        <v>3</v>
      </c>
      <c r="B7" s="6" t="s">
        <v>4</v>
      </c>
      <c r="C7" s="8">
        <v>193</v>
      </c>
    </row>
    <row r="8" spans="1:3" x14ac:dyDescent="0.3">
      <c r="A8" s="75"/>
      <c r="B8" s="6" t="s">
        <v>5</v>
      </c>
      <c r="C8" s="8">
        <v>189</v>
      </c>
    </row>
    <row r="9" spans="1:3" x14ac:dyDescent="0.3">
      <c r="A9" s="35" t="s">
        <v>6</v>
      </c>
      <c r="B9" s="6" t="s">
        <v>7</v>
      </c>
      <c r="C9" s="8">
        <v>158</v>
      </c>
    </row>
    <row r="10" spans="1:3" ht="14.4" customHeight="1" x14ac:dyDescent="0.3">
      <c r="A10" s="79" t="s">
        <v>8</v>
      </c>
      <c r="B10" s="6" t="s">
        <v>9</v>
      </c>
      <c r="C10" s="8">
        <v>112</v>
      </c>
    </row>
    <row r="11" spans="1:3" x14ac:dyDescent="0.3">
      <c r="A11" s="80"/>
      <c r="B11" s="6" t="s">
        <v>10</v>
      </c>
      <c r="C11" s="8">
        <v>112</v>
      </c>
    </row>
    <row r="12" spans="1:3" x14ac:dyDescent="0.3">
      <c r="A12" s="80"/>
      <c r="B12" s="6" t="s">
        <v>11</v>
      </c>
      <c r="C12" s="8">
        <v>118</v>
      </c>
    </row>
    <row r="13" spans="1:3" x14ac:dyDescent="0.3">
      <c r="A13" s="78" t="s">
        <v>12</v>
      </c>
      <c r="B13" s="6" t="s">
        <v>13</v>
      </c>
      <c r="C13" s="8">
        <v>67</v>
      </c>
    </row>
    <row r="14" spans="1:3" x14ac:dyDescent="0.3">
      <c r="A14" s="78"/>
      <c r="B14" s="6" t="s">
        <v>14</v>
      </c>
      <c r="C14" s="8">
        <v>89</v>
      </c>
    </row>
    <row r="15" spans="1:3" x14ac:dyDescent="0.3">
      <c r="A15" s="75" t="s">
        <v>15</v>
      </c>
      <c r="B15" s="6" t="s">
        <v>16</v>
      </c>
      <c r="C15" s="8">
        <v>1534</v>
      </c>
    </row>
    <row r="16" spans="1:3" ht="15" thickBot="1" x14ac:dyDescent="0.35">
      <c r="A16" s="76"/>
      <c r="B16" s="7" t="s">
        <v>17</v>
      </c>
      <c r="C16" s="50">
        <v>125</v>
      </c>
    </row>
    <row r="17" spans="2:3" ht="21.6" thickBot="1" x14ac:dyDescent="0.45">
      <c r="B17" s="39" t="s">
        <v>82</v>
      </c>
      <c r="C17" s="14">
        <v>210</v>
      </c>
    </row>
    <row r="18" spans="2:3" x14ac:dyDescent="0.3">
      <c r="B18" s="36"/>
    </row>
    <row r="19" spans="2:3" x14ac:dyDescent="0.3">
      <c r="B19" s="38" t="s">
        <v>32</v>
      </c>
      <c r="C19" s="26"/>
    </row>
    <row r="20" spans="2:3" x14ac:dyDescent="0.3">
      <c r="C20" s="26"/>
    </row>
    <row r="21" spans="2:3" x14ac:dyDescent="0.3">
      <c r="C21" s="26"/>
    </row>
  </sheetData>
  <mergeCells count="5">
    <mergeCell ref="A3:A6"/>
    <mergeCell ref="A7:A8"/>
    <mergeCell ref="A10:A12"/>
    <mergeCell ref="A13:A14"/>
    <mergeCell ref="A15:A1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2DC7F-09A8-4E1D-9809-F1DFBC848F31}">
  <dimension ref="A1:J21"/>
  <sheetViews>
    <sheetView topLeftCell="B1" zoomScaleNormal="100" workbookViewId="0">
      <selection activeCell="B17" sqref="B17"/>
    </sheetView>
  </sheetViews>
  <sheetFormatPr baseColWidth="10" defaultRowHeight="14.4" x14ac:dyDescent="0.3"/>
  <cols>
    <col min="1" max="1" width="14.88671875" customWidth="1"/>
    <col min="2" max="2" width="51.21875" bestFit="1" customWidth="1"/>
    <col min="3" max="6" width="21.88671875" style="1" customWidth="1"/>
    <col min="7" max="7" width="17" style="2" customWidth="1"/>
    <col min="8" max="9" width="21.88671875" style="1" customWidth="1"/>
    <col min="10" max="10" width="17" style="2" customWidth="1"/>
  </cols>
  <sheetData>
    <row r="1" spans="1:10" ht="15" thickBot="1" x14ac:dyDescent="0.35">
      <c r="D1" s="2" t="s">
        <v>28</v>
      </c>
    </row>
    <row r="2" spans="1:10" ht="28.8" customHeight="1" thickBot="1" x14ac:dyDescent="0.35">
      <c r="A2" s="3"/>
      <c r="B2" s="25">
        <v>2022</v>
      </c>
      <c r="C2" s="20" t="s">
        <v>18</v>
      </c>
      <c r="D2" s="21" t="s">
        <v>23</v>
      </c>
      <c r="E2" s="22" t="s">
        <v>19</v>
      </c>
      <c r="F2" s="22" t="s">
        <v>20</v>
      </c>
      <c r="G2" s="23" t="s">
        <v>24</v>
      </c>
      <c r="H2" s="22" t="s">
        <v>21</v>
      </c>
      <c r="I2" s="22" t="s">
        <v>22</v>
      </c>
      <c r="J2" s="24" t="s">
        <v>25</v>
      </c>
    </row>
    <row r="3" spans="1:10" x14ac:dyDescent="0.3">
      <c r="A3" s="77" t="s">
        <v>27</v>
      </c>
      <c r="B3" s="4" t="s">
        <v>26</v>
      </c>
      <c r="C3" s="17">
        <v>29329042</v>
      </c>
      <c r="D3" s="18">
        <f>SUM(E3:F3,H3:I3)</f>
        <v>26749382.870000001</v>
      </c>
      <c r="E3" s="19">
        <v>14441187.870000001</v>
      </c>
      <c r="F3" s="19">
        <v>0</v>
      </c>
      <c r="G3" s="40"/>
      <c r="H3" s="19">
        <v>12308195</v>
      </c>
      <c r="I3" s="19">
        <v>0</v>
      </c>
      <c r="J3" s="43"/>
    </row>
    <row r="4" spans="1:10" x14ac:dyDescent="0.3">
      <c r="A4" s="78"/>
      <c r="B4" s="6" t="s">
        <v>0</v>
      </c>
      <c r="C4" s="8">
        <v>22547854</v>
      </c>
      <c r="D4" s="9">
        <f t="shared" ref="D4:D16" si="0">SUM(E4:F4,H4:I4)</f>
        <v>14125493.610000001</v>
      </c>
      <c r="E4" s="10">
        <v>14125493.610000001</v>
      </c>
      <c r="F4" s="10">
        <v>0</v>
      </c>
      <c r="G4" s="41"/>
      <c r="H4" s="10">
        <v>0</v>
      </c>
      <c r="I4" s="10">
        <v>0</v>
      </c>
      <c r="J4" s="44"/>
    </row>
    <row r="5" spans="1:10" x14ac:dyDescent="0.3">
      <c r="A5" s="78"/>
      <c r="B5" s="6" t="s">
        <v>1</v>
      </c>
      <c r="C5" s="8">
        <v>33576627</v>
      </c>
      <c r="D5" s="9">
        <f t="shared" si="0"/>
        <v>27029201.236199997</v>
      </c>
      <c r="E5" s="10">
        <v>167801.23620000004</v>
      </c>
      <c r="F5" s="10">
        <v>15122000</v>
      </c>
      <c r="G5" s="46">
        <v>0.63400000000000001</v>
      </c>
      <c r="H5" s="10">
        <v>11739400</v>
      </c>
      <c r="I5" s="10">
        <v>0</v>
      </c>
      <c r="J5" s="44"/>
    </row>
    <row r="6" spans="1:10" x14ac:dyDescent="0.3">
      <c r="A6" s="78"/>
      <c r="B6" s="6" t="s">
        <v>2</v>
      </c>
      <c r="C6" s="8">
        <v>18721157</v>
      </c>
      <c r="D6" s="9">
        <f t="shared" si="0"/>
        <v>22451500</v>
      </c>
      <c r="E6" s="10">
        <v>0</v>
      </c>
      <c r="F6" s="10">
        <v>22451500</v>
      </c>
      <c r="G6" s="46">
        <v>0.63400000000000001</v>
      </c>
      <c r="H6" s="10">
        <v>0</v>
      </c>
      <c r="I6" s="10">
        <v>0</v>
      </c>
      <c r="J6" s="44"/>
    </row>
    <row r="7" spans="1:10" x14ac:dyDescent="0.3">
      <c r="A7" s="75" t="s">
        <v>3</v>
      </c>
      <c r="B7" s="6" t="s">
        <v>4</v>
      </c>
      <c r="C7" s="8">
        <v>1041751</v>
      </c>
      <c r="D7" s="9">
        <f t="shared" si="0"/>
        <v>1932000</v>
      </c>
      <c r="E7" s="10">
        <v>0</v>
      </c>
      <c r="F7" s="10">
        <v>1932000</v>
      </c>
      <c r="G7" s="46">
        <v>0.63400000000000001</v>
      </c>
      <c r="H7" s="10">
        <v>0</v>
      </c>
      <c r="I7" s="10">
        <v>0</v>
      </c>
      <c r="J7" s="44"/>
    </row>
    <row r="8" spans="1:10" x14ac:dyDescent="0.3">
      <c r="A8" s="75"/>
      <c r="B8" s="6" t="s">
        <v>5</v>
      </c>
      <c r="C8" s="8">
        <v>1914603</v>
      </c>
      <c r="D8" s="9">
        <f t="shared" si="0"/>
        <v>4908900</v>
      </c>
      <c r="E8" s="10">
        <v>0</v>
      </c>
      <c r="F8" s="10">
        <v>0</v>
      </c>
      <c r="G8" s="48"/>
      <c r="H8" s="10">
        <v>0</v>
      </c>
      <c r="I8" s="10">
        <v>4908900</v>
      </c>
      <c r="J8" s="47">
        <v>0.86099999999999999</v>
      </c>
    </row>
    <row r="9" spans="1:10" x14ac:dyDescent="0.3">
      <c r="A9" s="5" t="s">
        <v>6</v>
      </c>
      <c r="B9" s="6" t="s">
        <v>7</v>
      </c>
      <c r="C9" s="8">
        <v>2770149</v>
      </c>
      <c r="D9" s="9">
        <f t="shared" si="0"/>
        <v>3745173.51</v>
      </c>
      <c r="E9" s="10">
        <v>3745173.51</v>
      </c>
      <c r="F9" s="10">
        <v>0</v>
      </c>
      <c r="G9" s="48"/>
      <c r="H9" s="10">
        <v>0</v>
      </c>
      <c r="I9" s="10">
        <v>0</v>
      </c>
      <c r="J9" s="44"/>
    </row>
    <row r="10" spans="1:10" ht="14.4" customHeight="1" x14ac:dyDescent="0.3">
      <c r="A10" s="79" t="s">
        <v>8</v>
      </c>
      <c r="B10" s="6" t="s">
        <v>9</v>
      </c>
      <c r="C10" s="8">
        <v>702147</v>
      </c>
      <c r="D10" s="9">
        <f t="shared" si="0"/>
        <v>1167000</v>
      </c>
      <c r="E10" s="10">
        <v>0</v>
      </c>
      <c r="F10" s="10">
        <v>1167000</v>
      </c>
      <c r="G10" s="46">
        <v>0.63400000000000001</v>
      </c>
      <c r="H10" s="10">
        <v>0</v>
      </c>
      <c r="I10" s="10">
        <v>0</v>
      </c>
      <c r="J10" s="44"/>
    </row>
    <row r="11" spans="1:10" x14ac:dyDescent="0.3">
      <c r="A11" s="80"/>
      <c r="B11" s="6" t="s">
        <v>10</v>
      </c>
      <c r="C11" s="8">
        <v>478716</v>
      </c>
      <c r="D11" s="9">
        <f t="shared" si="0"/>
        <v>603739.17000004055</v>
      </c>
      <c r="E11" s="10">
        <v>603739.17000004055</v>
      </c>
      <c r="F11" s="10">
        <v>0</v>
      </c>
      <c r="G11" s="41"/>
      <c r="H11" s="10">
        <v>0</v>
      </c>
      <c r="I11" s="10">
        <v>0</v>
      </c>
      <c r="J11" s="44"/>
    </row>
    <row r="12" spans="1:10" x14ac:dyDescent="0.3">
      <c r="A12" s="80"/>
      <c r="B12" s="6" t="s">
        <v>11</v>
      </c>
      <c r="C12" s="8">
        <v>184868</v>
      </c>
      <c r="D12" s="9">
        <f t="shared" si="0"/>
        <v>651244.05000040506</v>
      </c>
      <c r="E12" s="10">
        <v>651244.05000040506</v>
      </c>
      <c r="F12" s="10">
        <v>0</v>
      </c>
      <c r="G12" s="41"/>
      <c r="H12" s="10">
        <v>0</v>
      </c>
      <c r="I12" s="10">
        <v>0</v>
      </c>
      <c r="J12" s="44"/>
    </row>
    <row r="13" spans="1:10" x14ac:dyDescent="0.3">
      <c r="A13" s="78" t="s">
        <v>12</v>
      </c>
      <c r="B13" s="6" t="s">
        <v>13</v>
      </c>
      <c r="C13" s="8">
        <v>448247</v>
      </c>
      <c r="D13" s="9">
        <f t="shared" si="0"/>
        <v>947073.87000000011</v>
      </c>
      <c r="E13" s="10">
        <v>947073.87000000011</v>
      </c>
      <c r="F13" s="10">
        <v>0</v>
      </c>
      <c r="G13" s="41"/>
      <c r="H13" s="10">
        <v>0</v>
      </c>
      <c r="I13" s="10">
        <v>0</v>
      </c>
      <c r="J13" s="44"/>
    </row>
    <row r="14" spans="1:10" x14ac:dyDescent="0.3">
      <c r="A14" s="78"/>
      <c r="B14" s="6" t="s">
        <v>14</v>
      </c>
      <c r="C14" s="8">
        <v>593305</v>
      </c>
      <c r="D14" s="9">
        <f t="shared" si="0"/>
        <v>782880.39</v>
      </c>
      <c r="E14" s="10">
        <v>782880.39</v>
      </c>
      <c r="F14" s="10">
        <v>0</v>
      </c>
      <c r="G14" s="41"/>
      <c r="H14" s="10">
        <v>0</v>
      </c>
      <c r="I14" s="10">
        <v>0</v>
      </c>
      <c r="J14" s="44"/>
    </row>
    <row r="15" spans="1:10" x14ac:dyDescent="0.3">
      <c r="A15" s="75" t="s">
        <v>15</v>
      </c>
      <c r="B15" s="6" t="s">
        <v>16</v>
      </c>
      <c r="C15" s="8">
        <v>3316087</v>
      </c>
      <c r="D15" s="9">
        <f t="shared" si="0"/>
        <v>296289.90000000002</v>
      </c>
      <c r="E15" s="10">
        <v>296289.90000000002</v>
      </c>
      <c r="F15" s="10">
        <v>0</v>
      </c>
      <c r="G15" s="41"/>
      <c r="H15" s="10">
        <v>0</v>
      </c>
      <c r="I15" s="10">
        <v>0</v>
      </c>
      <c r="J15" s="44"/>
    </row>
    <row r="16" spans="1:10" ht="15" thickBot="1" x14ac:dyDescent="0.35">
      <c r="A16" s="76"/>
      <c r="B16" s="7" t="s">
        <v>17</v>
      </c>
      <c r="C16" s="11">
        <v>2651511</v>
      </c>
      <c r="D16" s="12">
        <f t="shared" si="0"/>
        <v>1136642.22</v>
      </c>
      <c r="E16" s="13">
        <v>1136642.22</v>
      </c>
      <c r="F16" s="13">
        <v>0</v>
      </c>
      <c r="G16" s="42"/>
      <c r="H16" s="13">
        <v>0</v>
      </c>
      <c r="I16" s="13">
        <v>0</v>
      </c>
      <c r="J16" s="45"/>
    </row>
    <row r="17" spans="2:10" ht="21.6" thickBot="1" x14ac:dyDescent="0.45">
      <c r="B17" s="39" t="s">
        <v>82</v>
      </c>
      <c r="C17" s="14">
        <f>SUM(C3:C16)</f>
        <v>118276064</v>
      </c>
      <c r="D17" s="15">
        <f>SUM(D3:D16)</f>
        <v>106526520.82620046</v>
      </c>
      <c r="E17" s="16">
        <f>SUM(E3:E16)</f>
        <v>36897525.826200448</v>
      </c>
      <c r="F17" s="16">
        <f>SUM(F3:F16)</f>
        <v>40672500</v>
      </c>
      <c r="G17" s="27"/>
      <c r="H17" s="16">
        <f>SUM(H3:H16)</f>
        <v>24047595</v>
      </c>
      <c r="I17" s="16">
        <f t="shared" ref="I17" si="1">SUM(I3:I16)</f>
        <v>4908900</v>
      </c>
      <c r="J17" s="28"/>
    </row>
    <row r="19" spans="2:10" x14ac:dyDescent="0.3">
      <c r="B19" s="36" t="s">
        <v>50</v>
      </c>
      <c r="C19" s="26"/>
    </row>
    <row r="20" spans="2:10" x14ac:dyDescent="0.3">
      <c r="B20" s="38" t="s">
        <v>32</v>
      </c>
      <c r="C20" s="26"/>
    </row>
    <row r="21" spans="2:10" x14ac:dyDescent="0.3">
      <c r="C21" s="26"/>
    </row>
  </sheetData>
  <mergeCells count="5">
    <mergeCell ref="A13:A14"/>
    <mergeCell ref="A15:A16"/>
    <mergeCell ref="A10:A12"/>
    <mergeCell ref="A3:A6"/>
    <mergeCell ref="A7:A8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F26871-B56A-49DC-9614-7C2D51AE17A3}">
  <dimension ref="A1:J35"/>
  <sheetViews>
    <sheetView zoomScaleNormal="100" workbookViewId="0">
      <selection activeCell="B17" sqref="B17"/>
    </sheetView>
  </sheetViews>
  <sheetFormatPr baseColWidth="10" defaultRowHeight="14.4" x14ac:dyDescent="0.3"/>
  <cols>
    <col min="1" max="1" width="14.88671875" customWidth="1"/>
    <col min="2" max="2" width="51.21875" bestFit="1" customWidth="1"/>
    <col min="3" max="6" width="21.88671875" style="1" customWidth="1"/>
    <col min="7" max="7" width="17" style="2" customWidth="1"/>
    <col min="8" max="9" width="21.88671875" style="1" customWidth="1"/>
    <col min="10" max="10" width="17" style="2" customWidth="1"/>
  </cols>
  <sheetData>
    <row r="1" spans="1:10" ht="15" thickBot="1" x14ac:dyDescent="0.35">
      <c r="D1" s="2" t="s">
        <v>28</v>
      </c>
    </row>
    <row r="2" spans="1:10" ht="28.8" customHeight="1" thickBot="1" x14ac:dyDescent="0.35">
      <c r="A2" s="3"/>
      <c r="B2" s="25">
        <v>2023</v>
      </c>
      <c r="C2" s="20" t="s">
        <v>18</v>
      </c>
      <c r="D2" s="21" t="s">
        <v>23</v>
      </c>
      <c r="E2" s="22" t="s">
        <v>19</v>
      </c>
      <c r="F2" s="22" t="s">
        <v>20</v>
      </c>
      <c r="G2" s="23" t="s">
        <v>24</v>
      </c>
      <c r="H2" s="22" t="s">
        <v>21</v>
      </c>
      <c r="I2" s="22" t="s">
        <v>22</v>
      </c>
      <c r="J2" s="24" t="s">
        <v>25</v>
      </c>
    </row>
    <row r="3" spans="1:10" x14ac:dyDescent="0.3">
      <c r="A3" s="77" t="s">
        <v>27</v>
      </c>
      <c r="B3" s="4" t="s">
        <v>26</v>
      </c>
      <c r="C3" s="18">
        <v>27722419</v>
      </c>
      <c r="D3" s="18">
        <f>SUM(E3:F3,H3:I3)</f>
        <v>22628863.620000001</v>
      </c>
      <c r="E3" s="19">
        <v>9695863.620000001</v>
      </c>
      <c r="F3" s="19"/>
      <c r="G3" s="40"/>
      <c r="H3" s="19">
        <v>12933000</v>
      </c>
      <c r="I3" s="19"/>
      <c r="J3" s="43"/>
    </row>
    <row r="4" spans="1:10" x14ac:dyDescent="0.3">
      <c r="A4" s="78"/>
      <c r="B4" s="6" t="s">
        <v>0</v>
      </c>
      <c r="C4" s="9">
        <v>21229163</v>
      </c>
      <c r="D4" s="9">
        <f t="shared" ref="D4:D16" si="0">SUM(E4:F4,H4:I4)</f>
        <v>12875495.390000001</v>
      </c>
      <c r="E4" s="10">
        <v>11022495.390000001</v>
      </c>
      <c r="F4" s="10">
        <v>1853000</v>
      </c>
      <c r="G4" s="41"/>
      <c r="H4" s="10"/>
      <c r="I4" s="10"/>
      <c r="J4" s="44"/>
    </row>
    <row r="5" spans="1:10" x14ac:dyDescent="0.3">
      <c r="A5" s="78"/>
      <c r="B5" s="6" t="s">
        <v>1</v>
      </c>
      <c r="C5" s="9">
        <v>32729748</v>
      </c>
      <c r="D5" s="9">
        <f t="shared" si="0"/>
        <v>26417486.579999998</v>
      </c>
      <c r="E5" s="10">
        <v>138686.58000000002</v>
      </c>
      <c r="F5" s="10">
        <v>10913800</v>
      </c>
      <c r="G5" s="46">
        <v>0.624</v>
      </c>
      <c r="H5" s="10">
        <v>15365000</v>
      </c>
      <c r="I5" s="10"/>
      <c r="J5" s="44"/>
    </row>
    <row r="6" spans="1:10" x14ac:dyDescent="0.3">
      <c r="A6" s="78"/>
      <c r="B6" s="6" t="s">
        <v>2</v>
      </c>
      <c r="C6" s="9">
        <v>18264060</v>
      </c>
      <c r="D6" s="9">
        <f t="shared" si="0"/>
        <v>21145700</v>
      </c>
      <c r="E6" s="10"/>
      <c r="F6" s="10">
        <v>21145700</v>
      </c>
      <c r="G6" s="46">
        <v>0.624</v>
      </c>
      <c r="H6" s="10"/>
      <c r="I6" s="10"/>
      <c r="J6" s="44"/>
    </row>
    <row r="7" spans="1:10" x14ac:dyDescent="0.3">
      <c r="A7" s="75" t="s">
        <v>3</v>
      </c>
      <c r="B7" s="6" t="s">
        <v>4</v>
      </c>
      <c r="C7" s="9">
        <v>980445</v>
      </c>
      <c r="D7" s="9">
        <f t="shared" si="0"/>
        <v>1842130</v>
      </c>
      <c r="E7" s="10"/>
      <c r="F7" s="10">
        <v>1842130</v>
      </c>
      <c r="G7" s="46">
        <v>0.624</v>
      </c>
      <c r="H7" s="10"/>
      <c r="I7" s="10"/>
      <c r="J7" s="44"/>
    </row>
    <row r="8" spans="1:10" x14ac:dyDescent="0.3">
      <c r="A8" s="75"/>
      <c r="B8" s="6" t="s">
        <v>5</v>
      </c>
      <c r="C8" s="9">
        <v>1983889</v>
      </c>
      <c r="D8" s="9">
        <f t="shared" si="0"/>
        <v>4772400</v>
      </c>
      <c r="E8" s="10"/>
      <c r="F8" s="10"/>
      <c r="G8" s="41"/>
      <c r="H8" s="10"/>
      <c r="I8" s="10">
        <v>4772400</v>
      </c>
      <c r="J8" s="47">
        <v>0.88900000000000001</v>
      </c>
    </row>
    <row r="9" spans="1:10" x14ac:dyDescent="0.3">
      <c r="A9" s="5" t="s">
        <v>6</v>
      </c>
      <c r="B9" s="6" t="s">
        <v>7</v>
      </c>
      <c r="C9" s="9">
        <v>2308222.8330000001</v>
      </c>
      <c r="D9" s="9">
        <f t="shared" si="0"/>
        <v>3521387.5200000005</v>
      </c>
      <c r="E9" s="10">
        <v>3521387.5200000005</v>
      </c>
      <c r="F9" s="10"/>
      <c r="G9" s="41"/>
      <c r="H9" s="10"/>
      <c r="I9" s="10"/>
      <c r="J9" s="44"/>
    </row>
    <row r="10" spans="1:10" ht="14.4" customHeight="1" x14ac:dyDescent="0.3">
      <c r="A10" s="79" t="s">
        <v>8</v>
      </c>
      <c r="B10" s="6" t="s">
        <v>9</v>
      </c>
      <c r="C10" s="9">
        <v>687444</v>
      </c>
      <c r="D10" s="9">
        <f t="shared" si="0"/>
        <v>1006100</v>
      </c>
      <c r="E10" s="10"/>
      <c r="F10" s="10">
        <v>1006100</v>
      </c>
      <c r="G10" s="46">
        <v>0.624</v>
      </c>
      <c r="H10" s="10"/>
      <c r="I10" s="10"/>
      <c r="J10" s="44"/>
    </row>
    <row r="11" spans="1:10" x14ac:dyDescent="0.3">
      <c r="A11" s="80"/>
      <c r="B11" s="6" t="s">
        <v>10</v>
      </c>
      <c r="C11" s="9">
        <v>443916</v>
      </c>
      <c r="D11" s="9">
        <f t="shared" si="0"/>
        <v>554809.5</v>
      </c>
      <c r="E11" s="10">
        <v>554809.5</v>
      </c>
      <c r="F11" s="10"/>
      <c r="G11" s="41"/>
      <c r="H11" s="10"/>
      <c r="I11" s="10"/>
      <c r="J11" s="44"/>
    </row>
    <row r="12" spans="1:10" x14ac:dyDescent="0.3">
      <c r="A12" s="80"/>
      <c r="B12" s="6" t="s">
        <v>11</v>
      </c>
      <c r="C12" s="9">
        <v>157635</v>
      </c>
      <c r="D12" s="9">
        <f t="shared" si="0"/>
        <v>510147.72000000003</v>
      </c>
      <c r="E12" s="10">
        <v>510147.72000000003</v>
      </c>
      <c r="F12" s="10"/>
      <c r="G12" s="41"/>
      <c r="H12" s="10"/>
      <c r="I12" s="10"/>
      <c r="J12" s="44"/>
    </row>
    <row r="13" spans="1:10" x14ac:dyDescent="0.3">
      <c r="A13" s="78" t="s">
        <v>12</v>
      </c>
      <c r="B13" s="6" t="s">
        <v>13</v>
      </c>
      <c r="C13" s="9">
        <v>355720</v>
      </c>
      <c r="D13" s="9">
        <f t="shared" si="0"/>
        <v>1048719.1500000001</v>
      </c>
      <c r="E13" s="10">
        <v>1048719.1500000001</v>
      </c>
      <c r="F13" s="10"/>
      <c r="G13" s="41"/>
      <c r="H13" s="10"/>
      <c r="I13" s="10"/>
      <c r="J13" s="44"/>
    </row>
    <row r="14" spans="1:10" x14ac:dyDescent="0.3">
      <c r="A14" s="78"/>
      <c r="B14" s="6" t="s">
        <v>14</v>
      </c>
      <c r="C14" s="9">
        <v>571100</v>
      </c>
      <c r="D14" s="9">
        <f t="shared" si="0"/>
        <v>920982.96000000008</v>
      </c>
      <c r="E14" s="10">
        <v>920982.96000000008</v>
      </c>
      <c r="F14" s="10"/>
      <c r="G14" s="41"/>
      <c r="H14" s="10"/>
      <c r="I14" s="10"/>
      <c r="J14" s="44"/>
    </row>
    <row r="15" spans="1:10" x14ac:dyDescent="0.3">
      <c r="A15" s="75" t="s">
        <v>15</v>
      </c>
      <c r="B15" s="6" t="s">
        <v>16</v>
      </c>
      <c r="C15" s="9">
        <v>3111693</v>
      </c>
      <c r="D15" s="9">
        <f t="shared" si="0"/>
        <v>363609</v>
      </c>
      <c r="E15" s="10">
        <v>363609</v>
      </c>
      <c r="F15" s="10"/>
      <c r="G15" s="41"/>
      <c r="H15" s="10"/>
      <c r="I15" s="10"/>
      <c r="J15" s="44"/>
    </row>
    <row r="16" spans="1:10" ht="15" thickBot="1" x14ac:dyDescent="0.35">
      <c r="A16" s="76"/>
      <c r="B16" s="7" t="s">
        <v>17</v>
      </c>
      <c r="C16" s="12">
        <v>2671613</v>
      </c>
      <c r="D16" s="12">
        <f t="shared" si="0"/>
        <v>1209052.98</v>
      </c>
      <c r="E16" s="13">
        <v>1209052.98</v>
      </c>
      <c r="F16" s="13"/>
      <c r="G16" s="42"/>
      <c r="H16" s="13"/>
      <c r="I16" s="13"/>
      <c r="J16" s="45"/>
    </row>
    <row r="17" spans="2:10" ht="21.6" thickBot="1" x14ac:dyDescent="0.45">
      <c r="B17" s="39" t="s">
        <v>82</v>
      </c>
      <c r="C17" s="14">
        <f>SUM(C3:C16)</f>
        <v>113217067.833</v>
      </c>
      <c r="D17" s="15">
        <f>SUM(D3:D16)</f>
        <v>98816884.420000002</v>
      </c>
      <c r="E17" s="16">
        <f>SUM(E3:E16)</f>
        <v>28985754.419999998</v>
      </c>
      <c r="F17" s="16">
        <f>SUM(F3:F16)</f>
        <v>36760730</v>
      </c>
      <c r="G17" s="27"/>
      <c r="H17" s="16">
        <f t="shared" ref="H17:I17" si="1">SUM(H3:H16)</f>
        <v>28298000</v>
      </c>
      <c r="I17" s="16">
        <f t="shared" si="1"/>
        <v>4772400</v>
      </c>
      <c r="J17" s="28"/>
    </row>
    <row r="19" spans="2:10" x14ac:dyDescent="0.3">
      <c r="B19" s="36" t="s">
        <v>50</v>
      </c>
    </row>
    <row r="20" spans="2:10" x14ac:dyDescent="0.3">
      <c r="B20" s="38" t="s">
        <v>32</v>
      </c>
    </row>
    <row r="21" spans="2:10" x14ac:dyDescent="0.3">
      <c r="B21" s="1"/>
    </row>
    <row r="22" spans="2:10" x14ac:dyDescent="0.3">
      <c r="B22" s="1"/>
    </row>
    <row r="23" spans="2:10" x14ac:dyDescent="0.3">
      <c r="B23" s="1"/>
    </row>
    <row r="24" spans="2:10" x14ac:dyDescent="0.3">
      <c r="B24" s="1"/>
    </row>
    <row r="25" spans="2:10" x14ac:dyDescent="0.3">
      <c r="B25" s="1"/>
    </row>
    <row r="26" spans="2:10" x14ac:dyDescent="0.3">
      <c r="B26" s="1"/>
    </row>
    <row r="27" spans="2:10" x14ac:dyDescent="0.3">
      <c r="B27" s="1"/>
    </row>
    <row r="28" spans="2:10" x14ac:dyDescent="0.3">
      <c r="B28" s="1"/>
    </row>
    <row r="29" spans="2:10" x14ac:dyDescent="0.3">
      <c r="B29" s="1"/>
    </row>
    <row r="30" spans="2:10" x14ac:dyDescent="0.3">
      <c r="B30" s="1"/>
    </row>
    <row r="31" spans="2:10" x14ac:dyDescent="0.3">
      <c r="B31" s="1"/>
    </row>
    <row r="32" spans="2:10" x14ac:dyDescent="0.3">
      <c r="B32" s="1"/>
    </row>
    <row r="33" spans="2:2" x14ac:dyDescent="0.3">
      <c r="B33" s="1"/>
    </row>
    <row r="34" spans="2:2" x14ac:dyDescent="0.3">
      <c r="B34" s="1"/>
    </row>
    <row r="35" spans="2:2" x14ac:dyDescent="0.3">
      <c r="B35" s="1"/>
    </row>
  </sheetData>
  <mergeCells count="5">
    <mergeCell ref="A15:A16"/>
    <mergeCell ref="A3:A6"/>
    <mergeCell ref="A7:A8"/>
    <mergeCell ref="A10:A12"/>
    <mergeCell ref="A13:A1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1D69D-6A7C-42A7-A11D-3B3DA5DB71B9}">
  <dimension ref="A1:J35"/>
  <sheetViews>
    <sheetView topLeftCell="B1" zoomScaleNormal="100" workbookViewId="0">
      <selection activeCell="B17" sqref="B17"/>
    </sheetView>
  </sheetViews>
  <sheetFormatPr baseColWidth="10" defaultRowHeight="14.4" x14ac:dyDescent="0.3"/>
  <cols>
    <col min="1" max="1" width="14.88671875" customWidth="1"/>
    <col min="2" max="2" width="51.21875" bestFit="1" customWidth="1"/>
    <col min="3" max="6" width="21.88671875" style="1" customWidth="1"/>
    <col min="7" max="7" width="17" style="2" customWidth="1"/>
    <col min="8" max="9" width="21.88671875" style="1" customWidth="1"/>
    <col min="10" max="10" width="17" style="2" customWidth="1"/>
  </cols>
  <sheetData>
    <row r="1" spans="1:10" ht="15" thickBot="1" x14ac:dyDescent="0.35">
      <c r="D1" s="2" t="s">
        <v>28</v>
      </c>
    </row>
    <row r="2" spans="1:10" ht="28.8" customHeight="1" thickBot="1" x14ac:dyDescent="0.35">
      <c r="A2" s="3"/>
      <c r="B2" s="25">
        <v>2024</v>
      </c>
      <c r="C2" s="20" t="s">
        <v>18</v>
      </c>
      <c r="D2" s="21" t="s">
        <v>23</v>
      </c>
      <c r="E2" s="22" t="s">
        <v>19</v>
      </c>
      <c r="F2" s="22" t="s">
        <v>20</v>
      </c>
      <c r="G2" s="23" t="s">
        <v>24</v>
      </c>
      <c r="H2" s="22" t="s">
        <v>21</v>
      </c>
      <c r="I2" s="22" t="s">
        <v>22</v>
      </c>
      <c r="J2" s="24" t="s">
        <v>25</v>
      </c>
    </row>
    <row r="3" spans="1:10" x14ac:dyDescent="0.3">
      <c r="A3" s="77" t="s">
        <v>27</v>
      </c>
      <c r="B3" s="4" t="s">
        <v>26</v>
      </c>
      <c r="C3" s="17">
        <v>26777302.48828125</v>
      </c>
      <c r="D3" s="18">
        <f>SUM(E3:F3,H3:I3)</f>
        <v>23749602.66</v>
      </c>
      <c r="E3" s="19">
        <v>9565602.6600000001</v>
      </c>
      <c r="F3" s="19"/>
      <c r="G3" s="40"/>
      <c r="H3" s="19">
        <v>14184000</v>
      </c>
      <c r="I3" s="19"/>
      <c r="J3" s="43"/>
    </row>
    <row r="4" spans="1:10" x14ac:dyDescent="0.3">
      <c r="A4" s="78"/>
      <c r="B4" s="6" t="s">
        <v>0</v>
      </c>
      <c r="C4" s="8">
        <v>20044473</v>
      </c>
      <c r="D4" s="9">
        <f t="shared" ref="D4:D16" si="0">SUM(E4:F4,H4:I4)</f>
        <v>13727000</v>
      </c>
      <c r="E4" s="10">
        <v>0</v>
      </c>
      <c r="F4" s="10">
        <v>13727000</v>
      </c>
      <c r="G4" s="46">
        <v>0.84599999999999997</v>
      </c>
      <c r="H4" s="10"/>
      <c r="I4" s="10"/>
      <c r="J4" s="44"/>
    </row>
    <row r="5" spans="1:10" x14ac:dyDescent="0.3">
      <c r="A5" s="78"/>
      <c r="B5" s="6" t="s">
        <v>1</v>
      </c>
      <c r="C5" s="8">
        <v>32113039.171875</v>
      </c>
      <c r="D5" s="9">
        <f t="shared" si="0"/>
        <v>25796676.399999999</v>
      </c>
      <c r="E5" s="10">
        <v>42476.4</v>
      </c>
      <c r="F5" s="10">
        <v>12004200</v>
      </c>
      <c r="G5" s="46">
        <v>0.627</v>
      </c>
      <c r="H5" s="10">
        <v>13750000</v>
      </c>
      <c r="I5" s="10"/>
      <c r="J5" s="44"/>
    </row>
    <row r="6" spans="1:10" x14ac:dyDescent="0.3">
      <c r="A6" s="78"/>
      <c r="B6" s="6" t="s">
        <v>2</v>
      </c>
      <c r="C6" s="8">
        <v>18400255.671875</v>
      </c>
      <c r="D6" s="9">
        <f t="shared" si="0"/>
        <v>21290300</v>
      </c>
      <c r="E6" s="10"/>
      <c r="F6" s="10">
        <v>21290300</v>
      </c>
      <c r="G6" s="46">
        <v>0.627</v>
      </c>
      <c r="H6" s="10"/>
      <c r="I6" s="10"/>
      <c r="J6" s="44"/>
    </row>
    <row r="7" spans="1:10" x14ac:dyDescent="0.3">
      <c r="A7" s="75" t="s">
        <v>3</v>
      </c>
      <c r="B7" s="6" t="s">
        <v>4</v>
      </c>
      <c r="C7" s="8">
        <v>966935.50073240697</v>
      </c>
      <c r="D7" s="9">
        <f t="shared" si="0"/>
        <v>1858400</v>
      </c>
      <c r="E7" s="10"/>
      <c r="F7" s="10">
        <v>1858400</v>
      </c>
      <c r="G7" s="46">
        <v>0.627</v>
      </c>
      <c r="H7" s="10"/>
      <c r="I7" s="10"/>
      <c r="J7" s="44"/>
    </row>
    <row r="8" spans="1:10" x14ac:dyDescent="0.3">
      <c r="A8" s="75"/>
      <c r="B8" s="6" t="s">
        <v>5</v>
      </c>
      <c r="C8" s="8">
        <v>1909340.999999993</v>
      </c>
      <c r="D8" s="9">
        <f t="shared" si="0"/>
        <v>4555900</v>
      </c>
      <c r="E8" s="10"/>
      <c r="F8" s="10"/>
      <c r="G8" s="41"/>
      <c r="H8" s="10"/>
      <c r="I8" s="10">
        <v>4555900</v>
      </c>
      <c r="J8" s="47">
        <v>0.75</v>
      </c>
    </row>
    <row r="9" spans="1:10" x14ac:dyDescent="0.3">
      <c r="A9" s="5" t="s">
        <v>6</v>
      </c>
      <c r="B9" s="6" t="s">
        <v>7</v>
      </c>
      <c r="C9" s="8">
        <v>2414801.8320312421</v>
      </c>
      <c r="D9" s="9">
        <f t="shared" si="0"/>
        <v>2987329.41</v>
      </c>
      <c r="E9" s="10">
        <v>2987329.41</v>
      </c>
      <c r="F9" s="10"/>
      <c r="G9" s="41"/>
      <c r="H9" s="10"/>
      <c r="I9" s="10"/>
      <c r="J9" s="44"/>
    </row>
    <row r="10" spans="1:10" ht="14.4" customHeight="1" x14ac:dyDescent="0.3">
      <c r="A10" s="79" t="s">
        <v>8</v>
      </c>
      <c r="B10" s="6" t="s">
        <v>9</v>
      </c>
      <c r="C10" s="8">
        <v>655193</v>
      </c>
      <c r="D10" s="9">
        <f t="shared" si="0"/>
        <v>842540</v>
      </c>
      <c r="E10" s="10"/>
      <c r="F10" s="10">
        <v>842540</v>
      </c>
      <c r="G10" s="46">
        <v>0.627</v>
      </c>
      <c r="H10" s="10"/>
      <c r="I10" s="10"/>
      <c r="J10" s="44"/>
    </row>
    <row r="11" spans="1:10" x14ac:dyDescent="0.3">
      <c r="A11" s="80"/>
      <c r="B11" s="6" t="s">
        <v>10</v>
      </c>
      <c r="C11" s="8">
        <v>416874</v>
      </c>
      <c r="D11" s="9">
        <f t="shared" si="0"/>
        <v>586114.38</v>
      </c>
      <c r="E11" s="10">
        <v>586114.38</v>
      </c>
      <c r="F11" s="10"/>
      <c r="G11" s="41"/>
      <c r="H11" s="10"/>
      <c r="I11" s="10"/>
      <c r="J11" s="44"/>
    </row>
    <row r="12" spans="1:10" x14ac:dyDescent="0.3">
      <c r="A12" s="80"/>
      <c r="B12" s="6" t="s">
        <v>11</v>
      </c>
      <c r="C12" s="8">
        <v>160271</v>
      </c>
      <c r="D12" s="9">
        <f t="shared" si="0"/>
        <v>490267.89</v>
      </c>
      <c r="E12" s="10">
        <v>490267.89</v>
      </c>
      <c r="F12" s="10"/>
      <c r="G12" s="41"/>
      <c r="H12" s="10"/>
      <c r="I12" s="10"/>
      <c r="J12" s="44"/>
    </row>
    <row r="13" spans="1:10" x14ac:dyDescent="0.3">
      <c r="A13" s="78" t="s">
        <v>12</v>
      </c>
      <c r="B13" s="6" t="s">
        <v>13</v>
      </c>
      <c r="C13" s="8">
        <v>348576.16655728599</v>
      </c>
      <c r="D13" s="9">
        <f t="shared" si="0"/>
        <v>1077997.4100000001</v>
      </c>
      <c r="E13" s="10">
        <v>1077997.4100000001</v>
      </c>
      <c r="F13" s="10"/>
      <c r="G13" s="41"/>
      <c r="H13" s="10"/>
      <c r="I13" s="10"/>
      <c r="J13" s="44"/>
    </row>
    <row r="14" spans="1:10" x14ac:dyDescent="0.3">
      <c r="A14" s="78"/>
      <c r="B14" s="6" t="s">
        <v>14</v>
      </c>
      <c r="C14" s="8">
        <v>550995.33331296896</v>
      </c>
      <c r="D14" s="9">
        <f t="shared" si="0"/>
        <v>729927.45000000007</v>
      </c>
      <c r="E14" s="10">
        <v>729927.45000000007</v>
      </c>
      <c r="F14" s="10"/>
      <c r="G14" s="41"/>
      <c r="H14" s="10"/>
      <c r="I14" s="10"/>
      <c r="J14" s="44"/>
    </row>
    <row r="15" spans="1:10" x14ac:dyDescent="0.3">
      <c r="A15" s="75" t="s">
        <v>15</v>
      </c>
      <c r="B15" s="6" t="s">
        <v>16</v>
      </c>
      <c r="C15" s="8">
        <v>3061097</v>
      </c>
      <c r="D15" s="9">
        <f t="shared" si="0"/>
        <v>407916</v>
      </c>
      <c r="E15" s="10">
        <v>407916</v>
      </c>
      <c r="F15" s="10"/>
      <c r="G15" s="41"/>
      <c r="H15" s="10"/>
      <c r="I15" s="10"/>
      <c r="J15" s="44"/>
    </row>
    <row r="16" spans="1:10" ht="15" thickBot="1" x14ac:dyDescent="0.35">
      <c r="A16" s="76"/>
      <c r="B16" s="7" t="s">
        <v>17</v>
      </c>
      <c r="C16" s="11">
        <v>2578932</v>
      </c>
      <c r="D16" s="12">
        <f t="shared" si="0"/>
        <v>1255918.77</v>
      </c>
      <c r="E16" s="13">
        <v>1255918.77</v>
      </c>
      <c r="F16" s="13"/>
      <c r="G16" s="42"/>
      <c r="H16" s="13"/>
      <c r="I16" s="13"/>
      <c r="J16" s="45"/>
    </row>
    <row r="17" spans="2:10" ht="21.6" thickBot="1" x14ac:dyDescent="0.45">
      <c r="B17" s="39" t="s">
        <v>82</v>
      </c>
      <c r="C17" s="14">
        <f>SUM(C3:C16)</f>
        <v>110398087.16466515</v>
      </c>
      <c r="D17" s="15">
        <f>SUM(D3:D16)</f>
        <v>99355890.36999999</v>
      </c>
      <c r="E17" s="16">
        <f>SUM(E3:E16)</f>
        <v>17143550.370000001</v>
      </c>
      <c r="F17" s="16">
        <f>SUM(F3:F16)</f>
        <v>49722440</v>
      </c>
      <c r="G17" s="27"/>
      <c r="H17" s="16">
        <f t="shared" ref="H17:I17" si="1">SUM(H3:H16)</f>
        <v>27934000</v>
      </c>
      <c r="I17" s="16">
        <f t="shared" si="1"/>
        <v>4555900</v>
      </c>
      <c r="J17" s="28"/>
    </row>
    <row r="19" spans="2:10" x14ac:dyDescent="0.3">
      <c r="B19" s="36" t="s">
        <v>50</v>
      </c>
    </row>
    <row r="20" spans="2:10" x14ac:dyDescent="0.3">
      <c r="B20" s="38" t="s">
        <v>32</v>
      </c>
    </row>
    <row r="21" spans="2:10" x14ac:dyDescent="0.3">
      <c r="B21" s="1"/>
    </row>
    <row r="22" spans="2:10" x14ac:dyDescent="0.3">
      <c r="B22" s="1"/>
    </row>
    <row r="23" spans="2:10" x14ac:dyDescent="0.3">
      <c r="B23" s="1"/>
    </row>
    <row r="24" spans="2:10" x14ac:dyDescent="0.3">
      <c r="B24" s="1"/>
    </row>
    <row r="25" spans="2:10" x14ac:dyDescent="0.3">
      <c r="B25" s="1"/>
    </row>
    <row r="26" spans="2:10" x14ac:dyDescent="0.3">
      <c r="B26" s="1"/>
    </row>
    <row r="27" spans="2:10" x14ac:dyDescent="0.3">
      <c r="B27" s="1"/>
    </row>
    <row r="28" spans="2:10" x14ac:dyDescent="0.3">
      <c r="B28" s="1"/>
    </row>
    <row r="29" spans="2:10" x14ac:dyDescent="0.3">
      <c r="B29" s="1"/>
    </row>
    <row r="30" spans="2:10" x14ac:dyDescent="0.3">
      <c r="B30" s="1"/>
    </row>
    <row r="31" spans="2:10" x14ac:dyDescent="0.3">
      <c r="B31" s="1"/>
    </row>
    <row r="32" spans="2:10" x14ac:dyDescent="0.3">
      <c r="B32" s="1"/>
    </row>
    <row r="33" spans="2:2" x14ac:dyDescent="0.3">
      <c r="B33" s="1"/>
    </row>
    <row r="34" spans="2:2" x14ac:dyDescent="0.3">
      <c r="B34" s="1"/>
    </row>
    <row r="35" spans="2:2" x14ac:dyDescent="0.3">
      <c r="B35" s="1"/>
    </row>
  </sheetData>
  <mergeCells count="5">
    <mergeCell ref="A15:A16"/>
    <mergeCell ref="A3:A6"/>
    <mergeCell ref="A7:A8"/>
    <mergeCell ref="A10:A12"/>
    <mergeCell ref="A13:A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Récap</vt:lpstr>
      <vt:lpstr>Année de référence DEET</vt:lpstr>
      <vt:lpstr>Objectif Absolu 2030 DEET</vt:lpstr>
      <vt:lpstr>2022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ROUSSEL, Hugo</dc:creator>
  <cp:lastModifiedBy>ROUSSEL, Hugo</cp:lastModifiedBy>
  <dcterms:created xsi:type="dcterms:W3CDTF">2015-06-05T18:19:34Z</dcterms:created>
  <dcterms:modified xsi:type="dcterms:W3CDTF">2025-08-28T08:44:42Z</dcterms:modified>
</cp:coreProperties>
</file>